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80" windowWidth="11715" windowHeight="8220" activeTab="0"/>
  </bookViews>
  <sheets>
    <sheet name="1成本基本資料填寫" sheetId="1" r:id="rId1"/>
    <sheet name="5列印公式說明 (2)" sheetId="2" r:id="rId2"/>
    <sheet name="2學會成本調整公式 " sheetId="3" r:id="rId3"/>
    <sheet name="3列印B4總說明" sheetId="4" r:id="rId4"/>
    <sheet name="4列印A4成本" sheetId="5" r:id="rId5"/>
    <sheet name="5列印公式說明" sheetId="6" r:id="rId6"/>
    <sheet name="6列印B4學會+94年監理所合併表" sheetId="7" r:id="rId7"/>
    <sheet name="7勞基法教練薪資計算說明 " sheetId="8" r:id="rId8"/>
    <sheet name="8工時計算表" sheetId="9" r:id="rId9"/>
    <sheet name="9附件六勞基法週休35天32節編組表單期 " sheetId="10" r:id="rId10"/>
    <sheet name="10勞基法週休35天35節編組表單期 " sheetId="11" r:id="rId11"/>
    <sheet name="11(35 天35節教學人數)" sheetId="12" r:id="rId12"/>
    <sheet name="12車輛需求說明" sheetId="13" r:id="rId13"/>
    <sheet name="道路考驗5+2周編組" sheetId="14" r:id="rId14"/>
    <sheet name="13列印簡易說明 (2)" sheetId="15" r:id="rId15"/>
    <sheet name="Sheet1" sheetId="16" r:id="rId16"/>
  </sheets>
  <definedNames/>
  <calcPr fullCalcOnLoad="1"/>
</workbook>
</file>

<file path=xl/comments1.xml><?xml version="1.0" encoding="utf-8"?>
<comments xmlns="http://schemas.openxmlformats.org/spreadsheetml/2006/main">
  <authors>
    <author>Sam</author>
  </authors>
  <commentList>
    <comment ref="C1" authorId="0">
      <text>
        <r>
          <rPr>
            <b/>
            <sz val="9"/>
            <rFont val="Tahoma"/>
            <family val="2"/>
          </rPr>
          <t>Sam:</t>
        </r>
        <r>
          <rPr>
            <sz val="9"/>
            <rFont val="Tahoma"/>
            <family val="2"/>
          </rPr>
          <t xml:space="preserve">
</t>
        </r>
        <r>
          <rPr>
            <sz val="9"/>
            <rFont val="細明體"/>
            <family val="3"/>
          </rPr>
          <t>請更正正確所站及班名</t>
        </r>
      </text>
    </comment>
  </commentList>
</comments>
</file>

<file path=xl/comments8.xml><?xml version="1.0" encoding="utf-8"?>
<comments xmlns="http://schemas.openxmlformats.org/spreadsheetml/2006/main">
  <authors>
    <author>User</author>
  </authors>
  <commentList>
    <comment ref="C24" authorId="0">
      <text>
        <r>
          <rPr>
            <b/>
            <sz val="9"/>
            <rFont val="Tahoma"/>
            <family val="2"/>
          </rPr>
          <t>User:</t>
        </r>
        <r>
          <rPr>
            <sz val="9"/>
            <rFont val="Tahoma"/>
            <family val="2"/>
          </rPr>
          <t xml:space="preserve">
</t>
        </r>
        <r>
          <rPr>
            <sz val="9"/>
            <rFont val="細明體"/>
            <family val="3"/>
          </rPr>
          <t>可自填金額運算
例如:3500</t>
        </r>
      </text>
    </comment>
  </commentList>
</comments>
</file>

<file path=xl/sharedStrings.xml><?xml version="1.0" encoding="utf-8"?>
<sst xmlns="http://schemas.openxmlformats.org/spreadsheetml/2006/main" count="5115" uniqueCount="800">
  <si>
    <r>
      <t>每月行政人員薪資總和(上、下限)÷</t>
    </r>
    <r>
      <rPr>
        <sz val="12"/>
        <rFont val="新細明體"/>
        <family val="1"/>
      </rPr>
      <t>(35/30)÷每期核定招生人數。                                                                        上限：365,000×(35/30)÷315=1.352                                                                      下限：338,000×(35/30)÷315=1.252</t>
    </r>
  </si>
  <si>
    <r>
      <t>1.每14位學員聘用教練1人，計聘用教練23人。</t>
    </r>
    <r>
      <rPr>
        <sz val="12"/>
        <rFont val="新細明體"/>
        <family val="1"/>
      </rPr>
      <t xml:space="preserve">                                                                                              </t>
    </r>
    <r>
      <rPr>
        <sz val="12"/>
        <rFont val="新細明體"/>
        <family val="1"/>
      </rPr>
      <t xml:space="preserve">2.獎金總合=(職員10人+教練23人+講師2人)×獎金1月~1.5月 </t>
    </r>
    <r>
      <rPr>
        <sz val="12"/>
        <rFont val="新細明體"/>
        <family val="1"/>
      </rPr>
      <t xml:space="preserve">                                                                    </t>
    </r>
    <r>
      <rPr>
        <sz val="12"/>
        <rFont val="新細明體"/>
        <family val="1"/>
      </rPr>
      <t xml:space="preserve"> 上限：[365,000+(112×32×14×30/35×23)+(320×315×30/35×23)]×1.5月=2,160,876元。</t>
    </r>
    <r>
      <rPr>
        <sz val="12"/>
        <rFont val="新細明體"/>
        <family val="1"/>
      </rPr>
      <t xml:space="preserve">                                </t>
    </r>
    <r>
      <rPr>
        <sz val="12"/>
        <rFont val="新細明體"/>
        <family val="1"/>
      </rPr>
      <t>下限：[338,000+(83×32×14×30/35×23)+(189×315×30/35]×1月=1,122,086元。</t>
    </r>
  </si>
  <si>
    <t>上限：教練平均31人+職員10人=41人。                                                                             [4000+1000+(1800×12)]×41=1,090,600元。                                                                                 下限：教練平均23人+職員10人=33人。                                              [3000+800+(1800×12)]×3=838,200元。</t>
  </si>
  <si>
    <r>
      <t>僱主負擔(上、下限</t>
    </r>
    <r>
      <rPr>
        <sz val="12"/>
        <rFont val="新細明體"/>
        <family val="1"/>
      </rPr>
      <t>)×教職員人數×(35/30)÷每期核定招生人數。                                                                            上限：1,911×35×(35/30)×315=248                                                         下限：1,515×35×(35/30)×315=196</t>
    </r>
  </si>
  <si>
    <r>
      <t>上限：依第2</t>
    </r>
    <r>
      <rPr>
        <sz val="12"/>
        <rFont val="新細明體"/>
        <family val="1"/>
      </rPr>
      <t>2級投保薪資42,000元，僱主負擔1,911元。(職員10+教練23+講師2=35人)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[338,000+(2,656</t>
    </r>
    <r>
      <rPr>
        <sz val="12"/>
        <rFont val="新細明體"/>
        <family val="1"/>
      </rPr>
      <t>×</t>
    </r>
    <r>
      <rPr>
        <sz val="12"/>
        <rFont val="新細明體"/>
        <family val="1"/>
      </rPr>
      <t>14</t>
    </r>
    <r>
      <rPr>
        <sz val="12"/>
        <rFont val="新細明體"/>
        <family val="1"/>
      </rPr>
      <t>×</t>
    </r>
    <r>
      <rPr>
        <sz val="12"/>
        <rFont val="新細明體"/>
        <family val="1"/>
      </rPr>
      <t>23+189</t>
    </r>
    <r>
      <rPr>
        <sz val="12"/>
        <rFont val="新細明體"/>
        <family val="1"/>
      </rPr>
      <t>×</t>
    </r>
    <r>
      <rPr>
        <sz val="12"/>
        <rFont val="新細明體"/>
        <family val="1"/>
      </rPr>
      <t>315)</t>
    </r>
    <r>
      <rPr>
        <sz val="12"/>
        <rFont val="新細明體"/>
        <family val="1"/>
      </rPr>
      <t>×</t>
    </r>
    <r>
      <rPr>
        <sz val="12"/>
        <rFont val="新細明體"/>
        <family val="1"/>
      </rPr>
      <t>(30/35)]</t>
    </r>
    <r>
      <rPr>
        <sz val="12"/>
        <rFont val="新細明體"/>
        <family val="1"/>
      </rPr>
      <t>÷</t>
    </r>
    <r>
      <rPr>
        <sz val="12"/>
        <rFont val="新細明體"/>
        <family val="1"/>
      </rPr>
      <t>35=32,060</t>
    </r>
    <r>
      <rPr>
        <sz val="12"/>
        <rFont val="新細明體"/>
        <family val="1"/>
      </rPr>
      <t>元。</t>
    </r>
    <r>
      <rPr>
        <sz val="12"/>
        <rFont val="新細明體"/>
        <family val="1"/>
      </rPr>
      <t xml:space="preserve">      </t>
    </r>
  </si>
  <si>
    <r>
      <t>參照本所轄內各班成本分析，最高6班平均數</t>
    </r>
    <r>
      <rPr>
        <sz val="12"/>
        <rFont val="新細明體"/>
        <family val="1"/>
      </rPr>
      <t>1,512,000元；最低6班平均數600,000元。                      上限：(水電費35,000元+郵電費30,000元+雜費61,000元)×12個月=1,512,000元。                                                            下限：(水電費18,000元+郵電費12,000元+雜費20,000元)×12個月=600,000元。</t>
    </r>
  </si>
  <si>
    <r>
      <t>1</t>
    </r>
    <r>
      <rPr>
        <sz val="12"/>
        <rFont val="新細明體"/>
        <family val="1"/>
      </rPr>
      <t>.每車每期核定招生人數14人。                                                                               2.維護費(含車輛修護之零件、鈑金、冷氣、噴漆)。</t>
    </r>
  </si>
  <si>
    <r>
      <t>1</t>
    </r>
    <r>
      <rPr>
        <sz val="12"/>
        <rFont val="新細明體"/>
        <family val="1"/>
      </rPr>
      <t>.平均轄內各班教練場面積為10,065平方公尺。                                                                         2.統計本所轄內各班成本分析，每平方公尺平均數維護費為64元。                                                                     上限：教練場地面積平均為10,065平方公尺。                64×10,065㎡=644,160元。                                                                     下限：教練場地面積平均為6,600平方公尺。                 64×6,600㎡=422,400元</t>
    </r>
  </si>
  <si>
    <r>
      <t>教練車排氣量以1</t>
    </r>
    <r>
      <rPr>
        <sz val="12"/>
        <rFont val="新細明體"/>
        <family val="1"/>
      </rPr>
      <t>,800cc計算。</t>
    </r>
  </si>
  <si>
    <r>
      <t>1</t>
    </r>
    <r>
      <rPr>
        <sz val="12"/>
        <rFont val="新細明體"/>
        <family val="1"/>
      </rPr>
      <t>.場地面積以同一轄區駕訓班土地總面積平均數計算。                                           2.租金以同一轄區最高及最低租賃費用計算。</t>
    </r>
  </si>
  <si>
    <r>
      <t xml:space="preserve">參照本所轄內各班成本分析計算。 </t>
    </r>
    <r>
      <rPr>
        <sz val="12"/>
        <rFont val="新細明體"/>
        <family val="1"/>
      </rPr>
      <t xml:space="preserve">                                                                        上限計5班平均7,105,890元。(北訓中心未列入)                                                                           下限計6班平均2,003,760元。</t>
    </r>
  </si>
  <si>
    <r>
      <t>1</t>
    </r>
    <r>
      <rPr>
        <sz val="12"/>
        <rFont val="新細明體"/>
        <family val="1"/>
      </rPr>
      <t>.以全年實際支付之印花稅、房屋稅、地價稅計算。                                                                                           2.參照本所轄內各班成本分析最高3班(都會區)平均558,608元、最低3班平均322,000元(偏遠地區)。                                                                                                               3.北訓中心未列入。</t>
    </r>
  </si>
  <si>
    <r>
      <t>1</t>
    </r>
    <r>
      <rPr>
        <sz val="12"/>
        <rFont val="新細明體"/>
        <family val="1"/>
      </rPr>
      <t>.依財政部保險司規定，投保強制第三人意外責任險。                                                                               2.強制第三人意外責任險每車1,964元+公共意外險1,500元=3,464元。                                                                            3.本項不分上、下限</t>
    </r>
  </si>
  <si>
    <r>
      <t>1</t>
    </r>
    <r>
      <rPr>
        <sz val="12"/>
        <rFont val="新細明體"/>
        <family val="1"/>
      </rPr>
      <t xml:space="preserve">.參照現行油價，每公升為28.6元。                                                                       2.每車耗油率：核定為2公升(含機油)。                                                                             3.本項不分上、下限。  </t>
    </r>
  </si>
  <si>
    <t>教職員薪資總和=學科成本費+術科鐘點費+行政人員薪資+年終獎金+伙食買+補課加班費。                                                        上限：(320+3,584+1,352+658+270+204)×315×(30/35)=1,724,760。                                                           下限：(189+2,656+1,252+342+217+142)×315×(30/35)=1,295,460。</t>
  </si>
  <si>
    <r>
      <t>1</t>
    </r>
    <r>
      <rPr>
        <sz val="12"/>
        <rFont val="新細明體"/>
        <family val="1"/>
      </rPr>
      <t>.教練車以1,200cc至1,800cc以下計算。                                                                        2.每車使用年限為八年。                                                                                       上限：統計轄內最高6班平均數車價432,000元。                                                                                        下限：統計轄內最低6班平均數車價415,000元。</t>
    </r>
  </si>
  <si>
    <t>使用年限比照公務車滿8年報廢。</t>
  </si>
  <si>
    <r>
      <t>教職員人數=教練</t>
    </r>
    <r>
      <rPr>
        <sz val="12"/>
        <rFont val="新細明體"/>
        <family val="1"/>
      </rPr>
      <t>(每期每人訓練學員14人計算)+班主任+副主任+組長+技工+職員+工友</t>
    </r>
  </si>
  <si>
    <r>
      <t>僱主負擔(上、下限</t>
    </r>
    <r>
      <rPr>
        <sz val="12"/>
        <rFont val="新細明體"/>
        <family val="1"/>
      </rPr>
      <t>)×教職員人數×(35/30)÷每期核定招生人數。                                                                            上限：2,041×35×(35/30)×315=265                                                         下限：1,618×35×(35/30)×315=210</t>
    </r>
  </si>
  <si>
    <t>水電、郵電及其他雜項費用。</t>
  </si>
  <si>
    <r>
      <t>上限：參照北訓中心標準平均每輛車維護費為6</t>
    </r>
    <r>
      <rPr>
        <sz val="12"/>
        <rFont val="新細明體"/>
        <family val="1"/>
      </rPr>
      <t>0,000元。                                                                               下限：統計轄內各班平均數、每車維護費約為55,000元。</t>
    </r>
  </si>
  <si>
    <r>
      <t>全年所需費用(上、下限</t>
    </r>
    <r>
      <rPr>
        <sz val="12"/>
        <rFont val="新細明體"/>
        <family val="1"/>
      </rPr>
      <t xml:space="preserve">)÷(365/35)期÷每期核定招生人數。                                                                                     上限：1,512,000÷(365/35)期÷315=460                                                         下限：   600,000÷(365/35)期÷315=182 </t>
    </r>
  </si>
  <si>
    <t>獎金總合(上、下限)×(365/35)期÷每期核定招生人數。                                                                                       上限：2,160,876÷(365/35)期÷315=658                                                                      下限：1,122,086÷(365/35)期÷315=342</t>
  </si>
  <si>
    <t>電動設備、路面柏油、安全島、標誌、標線等修護費用。</t>
  </si>
  <si>
    <r>
      <t>訓練書籍費</t>
    </r>
    <r>
      <rPr>
        <sz val="12"/>
        <rFont val="新細明體"/>
        <family val="1"/>
      </rPr>
      <t xml:space="preserve">                                                                                       </t>
    </r>
    <r>
      <rPr>
        <sz val="12"/>
        <rFont val="新細明體"/>
        <family val="1"/>
      </rPr>
      <t>上限：1</t>
    </r>
    <r>
      <rPr>
        <sz val="12"/>
        <rFont val="新細明體"/>
        <family val="1"/>
      </rPr>
      <t>92                                                                                下限7：75</t>
    </r>
  </si>
  <si>
    <r>
      <t>上限：統計最高</t>
    </r>
    <r>
      <rPr>
        <sz val="12"/>
        <rFont val="新細明體"/>
        <family val="1"/>
      </rPr>
      <t xml:space="preserve">6班之平均數，共計192元                                                                                下限：統計最低6班之平均數，共計75元      </t>
    </r>
  </si>
  <si>
    <r>
      <t>每車耗油率為每小時2公升【依汽訓中心實際使用平均數計算。</t>
    </r>
    <r>
      <rPr>
        <sz val="12"/>
        <rFont val="新細明體"/>
        <family val="1"/>
      </rPr>
      <t>(含附屬油料及道路駕駛)】</t>
    </r>
  </si>
  <si>
    <r>
      <t>1</t>
    </r>
    <r>
      <rPr>
        <sz val="12"/>
        <rFont val="新細明體"/>
        <family val="1"/>
      </rPr>
      <t>.教練車以1,800cc計算。                                                          2.每車每年牌照稅7,120元、使用燃料費4,800元                                                                              3.本項不分上、下限。</t>
    </r>
  </si>
  <si>
    <t>1.按汽車強制第三人責任險費率計算。                                                         2.依汽車駕駛訓練定型化契約應記載事項第8條規定，投保意外險100萬。</t>
  </si>
  <si>
    <t>投資報酬率</t>
  </si>
  <si>
    <t>含利潤總合計：</t>
  </si>
  <si>
    <t>人</t>
  </si>
  <si>
    <t>95無鉛</t>
  </si>
  <si>
    <t>元</t>
  </si>
  <si>
    <t>％</t>
  </si>
  <si>
    <t>每節/全年</t>
  </si>
  <si>
    <t>節數</t>
  </si>
  <si>
    <t>人數</t>
  </si>
  <si>
    <t>合計</t>
  </si>
  <si>
    <t>上限合計</t>
  </si>
  <si>
    <t>下限合計</t>
  </si>
  <si>
    <t>〔一〕學科成本費</t>
  </si>
  <si>
    <t>〔二〕術科成本費</t>
  </si>
  <si>
    <t>〔三〕行政人員薪資</t>
  </si>
  <si>
    <t>〔八〕員工健保費</t>
  </si>
  <si>
    <t xml:space="preserve">                </t>
  </si>
  <si>
    <t>每節/全年</t>
  </si>
  <si>
    <t>節數</t>
  </si>
  <si>
    <t>人數</t>
  </si>
  <si>
    <t>合計</t>
  </si>
  <si>
    <t>〔十〕車輛維護費</t>
  </si>
  <si>
    <t>〔十一〕場地維護費</t>
  </si>
  <si>
    <t>節數</t>
  </si>
  <si>
    <t>人數</t>
  </si>
  <si>
    <t>合計</t>
  </si>
  <si>
    <t>下限：統計轄內各班平均數400元〔若高、低於百分之五十者，皆捨棄不計〕。</t>
  </si>
  <si>
    <t>〔二〕術科成本費</t>
  </si>
  <si>
    <t>〔三〕行政人員薪資</t>
  </si>
  <si>
    <t>〔五〕員工福利費</t>
  </si>
  <si>
    <t xml:space="preserve"> 〔六〕 教練勞保費</t>
  </si>
  <si>
    <t>〔十二〕教材講義費</t>
  </si>
  <si>
    <t>〔十三〕油料費</t>
  </si>
  <si>
    <t>每節/全年</t>
  </si>
  <si>
    <t>〔七〕員工勞保費</t>
  </si>
  <si>
    <t>〔九〕行政管理費</t>
  </si>
  <si>
    <t>下限：依照各班函報之平均數共計150元</t>
  </si>
  <si>
    <t>人</t>
  </si>
  <si>
    <t>月</t>
  </si>
  <si>
    <t>每年地租</t>
  </si>
  <si>
    <t>95無鉛</t>
  </si>
  <si>
    <t>元</t>
  </si>
  <si>
    <t>％</t>
  </si>
  <si>
    <t>下限：</t>
  </si>
  <si>
    <t>台</t>
  </si>
  <si>
    <r>
      <t>〔</t>
    </r>
    <r>
      <rPr>
        <sz val="12"/>
        <color indexed="8"/>
        <rFont val="新細明體"/>
        <family val="1"/>
      </rPr>
      <t>四〕職員年終獎金</t>
    </r>
  </si>
  <si>
    <t>普通小客車第</t>
  </si>
  <si>
    <t>期</t>
  </si>
  <si>
    <t>B</t>
  </si>
  <si>
    <r>
      <t>月</t>
    </r>
    <r>
      <rPr>
        <sz val="10"/>
        <rFont val="Times New Roman"/>
        <family val="1"/>
      </rPr>
      <t>/</t>
    </r>
    <r>
      <rPr>
        <sz val="10"/>
        <rFont val="新細明體"/>
        <family val="1"/>
      </rPr>
      <t>日</t>
    </r>
  </si>
  <si>
    <t>星期</t>
  </si>
  <si>
    <t>術</t>
  </si>
  <si>
    <t>基</t>
  </si>
  <si>
    <t>休</t>
  </si>
  <si>
    <t>道</t>
  </si>
  <si>
    <t>綜</t>
  </si>
  <si>
    <t>科</t>
  </si>
  <si>
    <t>本</t>
  </si>
  <si>
    <t>路</t>
  </si>
  <si>
    <t>合</t>
  </si>
  <si>
    <t>課</t>
  </si>
  <si>
    <t>駕</t>
  </si>
  <si>
    <t>複</t>
  </si>
  <si>
    <t>目</t>
  </si>
  <si>
    <t>駛</t>
  </si>
  <si>
    <t>假</t>
  </si>
  <si>
    <t>習</t>
  </si>
  <si>
    <t>教學</t>
  </si>
  <si>
    <t>時間</t>
  </si>
  <si>
    <t>交</t>
  </si>
  <si>
    <t>汽</t>
  </si>
  <si>
    <t>通</t>
  </si>
  <si>
    <t>補</t>
  </si>
  <si>
    <t>學</t>
  </si>
  <si>
    <t>車</t>
  </si>
  <si>
    <t>法</t>
  </si>
  <si>
    <t>德</t>
  </si>
  <si>
    <t>構</t>
  </si>
  <si>
    <t>規</t>
  </si>
  <si>
    <t>造</t>
  </si>
  <si>
    <t>肇</t>
  </si>
  <si>
    <t>及</t>
  </si>
  <si>
    <t>原</t>
  </si>
  <si>
    <t>事</t>
  </si>
  <si>
    <t>急</t>
  </si>
  <si>
    <t>修</t>
  </si>
  <si>
    <t>理</t>
  </si>
  <si>
    <t>預</t>
  </si>
  <si>
    <t>救</t>
  </si>
  <si>
    <t>護</t>
  </si>
  <si>
    <t>防</t>
  </si>
  <si>
    <t>常</t>
  </si>
  <si>
    <t>處</t>
  </si>
  <si>
    <t>識</t>
  </si>
  <si>
    <t>節</t>
  </si>
  <si>
    <t>A</t>
  </si>
  <si>
    <r>
      <t>應到人數</t>
    </r>
    <r>
      <rPr>
        <sz val="12"/>
        <rFont val="Times New Roman"/>
        <family val="1"/>
      </rPr>
      <t>:</t>
    </r>
  </si>
  <si>
    <t>人</t>
  </si>
  <si>
    <t>因有二間教室.可同時開二班</t>
  </si>
  <si>
    <t>班</t>
  </si>
  <si>
    <t>C</t>
  </si>
  <si>
    <t>備</t>
  </si>
  <si>
    <r>
      <t>公路時間</t>
    </r>
    <r>
      <rPr>
        <sz val="12"/>
        <rFont val="Times New Roman"/>
        <family val="1"/>
      </rPr>
      <t xml:space="preserve">:   </t>
    </r>
    <r>
      <rPr>
        <sz val="12"/>
        <rFont val="細明體"/>
        <family val="3"/>
      </rPr>
      <t>上午</t>
    </r>
    <r>
      <rPr>
        <sz val="12"/>
        <rFont val="Times New Roman"/>
        <family val="1"/>
      </rPr>
      <t>09:00-12:20</t>
    </r>
  </si>
  <si>
    <r>
      <t>下午</t>
    </r>
    <r>
      <rPr>
        <sz val="12"/>
        <rFont val="Times New Roman"/>
        <family val="1"/>
      </rPr>
      <t xml:space="preserve"> 13:30-16:50</t>
    </r>
  </si>
  <si>
    <t>道路路線-</t>
  </si>
  <si>
    <t>由五股工商路138號起點經民義路1段-民義路2段經觀音山中直路</t>
  </si>
  <si>
    <t>至觀音山旅遊中心獅子公園往返。</t>
  </si>
  <si>
    <t>註</t>
  </si>
  <si>
    <t>班主任</t>
  </si>
  <si>
    <t>技 工</t>
  </si>
  <si>
    <t>職員1</t>
  </si>
  <si>
    <t>職員2</t>
  </si>
  <si>
    <t>職員3</t>
  </si>
  <si>
    <t>職員4</t>
  </si>
  <si>
    <t>職員5</t>
  </si>
  <si>
    <t>職員6</t>
  </si>
  <si>
    <t>職員7</t>
  </si>
  <si>
    <t>職員8</t>
  </si>
  <si>
    <t>職員9</t>
  </si>
  <si>
    <t>工友</t>
  </si>
  <si>
    <t>職員10</t>
  </si>
  <si>
    <t>組長(副主任</t>
  </si>
  <si>
    <t>〔八-1〕教練健保費</t>
  </si>
  <si>
    <t xml:space="preserve">  下限：平均8100＊21.50=174150元</t>
  </si>
  <si>
    <t>〔四-1〕教練年終獎金</t>
  </si>
  <si>
    <r>
      <t xml:space="preserve">每個人1.5個月下限262000*1.5=39300元  </t>
    </r>
    <r>
      <rPr>
        <b/>
        <u val="single"/>
        <sz val="12"/>
        <rFont val="新細明體"/>
        <family val="1"/>
      </rPr>
      <t>依場地基本資料自動調整</t>
    </r>
  </si>
  <si>
    <r>
      <t>術科成本下限*每期10人*每年10期/12月*1.5個月</t>
    </r>
    <r>
      <rPr>
        <b/>
        <u val="single"/>
        <sz val="12"/>
        <rFont val="新細明體"/>
        <family val="1"/>
      </rPr>
      <t>依術科成本自動調整</t>
    </r>
  </si>
  <si>
    <t>上限以(職員人數超過5人以上)</t>
  </si>
  <si>
    <t>上限伙食費</t>
  </si>
  <si>
    <t>下限伙食費</t>
  </si>
  <si>
    <t>合理投資報酬率</t>
  </si>
  <si>
    <t>人</t>
  </si>
  <si>
    <t>藍色     基本資料自動調整</t>
  </si>
  <si>
    <t>下限職員4人以下</t>
  </si>
  <si>
    <t xml:space="preserve">下限。 </t>
  </si>
  <si>
    <t>〔十四〕牌照稅及燃料費</t>
  </si>
  <si>
    <r>
      <t>本成本分析表以勞基法規定規劃周休2日原則八小時每日至多10小時</t>
    </r>
    <r>
      <rPr>
        <b/>
        <sz val="12"/>
        <color indexed="10"/>
        <rFont val="標楷體"/>
        <family val="4"/>
      </rPr>
      <t xml:space="preserve"> </t>
    </r>
    <r>
      <rPr>
        <b/>
        <u val="single"/>
        <sz val="12"/>
        <color indexed="10"/>
        <rFont val="標楷體"/>
        <family val="4"/>
      </rPr>
      <t xml:space="preserve"> </t>
    </r>
  </si>
  <si>
    <r>
      <rPr>
        <b/>
        <sz val="12"/>
        <rFont val="新細明體"/>
        <family val="1"/>
      </rPr>
      <t>下限</t>
    </r>
    <r>
      <rPr>
        <sz val="12"/>
        <rFont val="新細明體"/>
        <family val="1"/>
      </rPr>
      <t>：班主任50000元、組長40000元、技工35000元、職員五人22000*5=110000元、工友22000元、共計255000元。                                                                 班主任3128元、組長2857元、技 工2857元、職員五人1795*5=8975元 、工友1625元、</t>
    </r>
    <r>
      <rPr>
        <b/>
        <u val="single"/>
        <sz val="12"/>
        <color indexed="10"/>
        <rFont val="新細明體"/>
        <family val="1"/>
      </rPr>
      <t xml:space="preserve">每月合計19442元*12月=233304元  　(慨算)                     </t>
    </r>
  </si>
  <si>
    <r>
      <t>上限:</t>
    </r>
    <r>
      <rPr>
        <sz val="12"/>
        <rFont val="新細明體"/>
        <family val="1"/>
      </rPr>
      <t>。                               班主任55000元、組長45000元、技 工40000元、職員六人25000*6=150000元 、工友24000元、共計287000元 班 　　                                  班主任2095元、組長2095元技 工1914元、職員六人1203*6=7218元 、工友1145元、</t>
    </r>
    <r>
      <rPr>
        <b/>
        <u val="single"/>
        <sz val="12"/>
        <color indexed="10"/>
        <rFont val="新細明體"/>
        <family val="1"/>
      </rPr>
      <t xml:space="preserve">每月合計11467元*12月=173604元　(慨算)                     </t>
    </r>
  </si>
  <si>
    <r>
      <t>下限:。下限：班主任50000元、組長40000元、技工35000元、職員五人22000*5=110000元、工友20000元、共計255000元。                                                                 班主任2095元、組長1914元、技 工1732元、職員五人1203*5=6015元 、工友1088元、</t>
    </r>
    <r>
      <rPr>
        <b/>
        <u val="single"/>
        <sz val="12"/>
        <color indexed="10"/>
        <rFont val="新細明體"/>
        <family val="1"/>
      </rPr>
      <t xml:space="preserve">每月合計12844元*12月=154128元　(慨算)                     </t>
    </r>
  </si>
  <si>
    <t>新車價</t>
  </si>
  <si>
    <t xml:space="preserve">上限：班主任55000元、組長45000元、技 工40000元、職員六人25000*6=150000元 、工友22000元、共計312000元*12= 3744000*0.06/每年招生名額人。　   </t>
  </si>
  <si>
    <t>台北縣私立汽車駕駛人訓練班</t>
  </si>
  <si>
    <t>梯場地教學進度表</t>
  </si>
  <si>
    <t>場</t>
  </si>
  <si>
    <t>地</t>
  </si>
  <si>
    <t>與</t>
  </si>
  <si>
    <t>實</t>
  </si>
  <si>
    <t>方</t>
  </si>
  <si>
    <t>習</t>
  </si>
  <si>
    <t>法</t>
  </si>
  <si>
    <r>
      <t xml:space="preserve">     </t>
    </r>
    <r>
      <rPr>
        <sz val="12"/>
        <rFont val="細明體"/>
        <family val="3"/>
      </rPr>
      <t>交通法規講師</t>
    </r>
    <r>
      <rPr>
        <sz val="12"/>
        <rFont val="Times New Roman"/>
        <family val="1"/>
      </rPr>
      <t xml:space="preserve">: </t>
    </r>
  </si>
  <si>
    <t xml:space="preserve">構造修護講師: </t>
  </si>
  <si>
    <r>
      <t>道路駕駛1</t>
    </r>
    <r>
      <rPr>
        <sz val="12"/>
        <rFont val="新細明體"/>
        <family val="1"/>
      </rPr>
      <t>2</t>
    </r>
    <r>
      <rPr>
        <sz val="12"/>
        <rFont val="新細明體"/>
        <family val="1"/>
      </rPr>
      <t>小時</t>
    </r>
  </si>
  <si>
    <t>合計32小時</t>
  </si>
  <si>
    <r>
      <t>學科合計2</t>
    </r>
    <r>
      <rPr>
        <sz val="12"/>
        <rFont val="新細明體"/>
        <family val="1"/>
      </rPr>
      <t>4</t>
    </r>
    <r>
      <rPr>
        <sz val="12"/>
        <rFont val="新細明體"/>
        <family val="1"/>
      </rPr>
      <t>小時</t>
    </r>
  </si>
  <si>
    <t>上限</t>
  </si>
  <si>
    <t>下限</t>
  </si>
  <si>
    <t>上下限差額</t>
  </si>
  <si>
    <t>合計</t>
  </si>
  <si>
    <t>工時</t>
  </si>
  <si>
    <t>每期</t>
  </si>
  <si>
    <t>年薪</t>
  </si>
  <si>
    <t>月薪</t>
  </si>
  <si>
    <t>除12個月</t>
  </si>
  <si>
    <t>學員1人</t>
  </si>
  <si>
    <t>附件一</t>
  </si>
  <si>
    <t>附件二</t>
  </si>
  <si>
    <r>
      <t>場內駕駛</t>
    </r>
    <r>
      <rPr>
        <sz val="12"/>
        <rFont val="Times New Roman"/>
        <family val="1"/>
      </rPr>
      <t>20</t>
    </r>
    <r>
      <rPr>
        <sz val="12"/>
        <rFont val="新細明體"/>
        <family val="1"/>
      </rPr>
      <t>小時</t>
    </r>
  </si>
  <si>
    <t>道路駕駛12小時</t>
  </si>
  <si>
    <t>2節</t>
  </si>
  <si>
    <r>
      <t>總計56</t>
    </r>
    <r>
      <rPr>
        <sz val="12"/>
        <rFont val="新細明體"/>
        <family val="1"/>
      </rPr>
      <t>小時</t>
    </r>
  </si>
  <si>
    <t>105年勞基法32節成本分析簡易說明</t>
  </si>
  <si>
    <t>(草案)</t>
  </si>
  <si>
    <t>新車車輛數(領牌)</t>
  </si>
  <si>
    <t xml:space="preserve">下限：依實際調查各班車輛大都為多年車維護費約25000元                                                                                                            下限：25000元/〔365/35〕/10=250元     時際招生6~7成 以10人計算 </t>
  </si>
  <si>
    <t>乙式保險</t>
  </si>
  <si>
    <t>道路考驗車</t>
  </si>
  <si>
    <t>強制險+公共意外險2080+2100=4180*？車每車基本保費</t>
  </si>
  <si>
    <t>任意第三責任險</t>
  </si>
  <si>
    <t>教練車責任險</t>
  </si>
  <si>
    <t>附加駕駛人傷害險</t>
  </si>
  <si>
    <r>
      <t xml:space="preserve">人數 </t>
    </r>
    <r>
      <rPr>
        <b/>
        <sz val="10"/>
        <color indexed="10"/>
        <rFont val="新細明體"/>
        <family val="1"/>
      </rPr>
      <t xml:space="preserve"> 需自行更正人數</t>
    </r>
  </si>
  <si>
    <t>乘客體傷險</t>
  </si>
  <si>
    <t>考驗費用(含設備及保險)</t>
  </si>
  <si>
    <t>道路考驗費</t>
  </si>
  <si>
    <t>14人</t>
  </si>
  <si>
    <t>年</t>
  </si>
  <si>
    <t>折舊年限(會計法5年)</t>
  </si>
  <si>
    <t>〔五-1〕教練員工福利費</t>
  </si>
  <si>
    <t>同上</t>
  </si>
  <si>
    <t>代號 「*」 乘數「/」除數「+」加數「-」減數「＝」合計</t>
  </si>
  <si>
    <t>增加成本下限</t>
  </si>
  <si>
    <t>增加成本上限</t>
  </si>
  <si>
    <t>每月行政人員薪資*12個月 / 全年招生上下線總人數=每學員分攤成本</t>
  </si>
  <si>
    <t>每節講師費*節數 / 每班人數＝每學員分攤成本</t>
  </si>
  <si>
    <t>每節鐘點費*節數＝每學員分攤成本</t>
  </si>
  <si>
    <t>每月行政人員薪資*1.5個月 / 全年招生上下線總人數=每學員分攤成本</t>
  </si>
  <si>
    <r>
      <t>術科成本上限*每期10人*每年10期/12月*1.5個月</t>
    </r>
    <r>
      <rPr>
        <b/>
        <u val="single"/>
        <sz val="12"/>
        <rFont val="新細明體"/>
        <family val="1"/>
      </rPr>
      <t>依術科成本自動調整</t>
    </r>
  </si>
  <si>
    <t>學員術科成本*每期10人*每年10期/12月*1.5個月</t>
  </si>
  <si>
    <r>
      <t xml:space="preserve">上限伙食費1800*員工=每月總數*12月/年度招生 </t>
    </r>
    <r>
      <rPr>
        <b/>
        <u val="single"/>
        <sz val="11"/>
        <rFont val="新細明體"/>
        <family val="1"/>
      </rPr>
      <t xml:space="preserve"> 依場地基本資料自動調整</t>
    </r>
  </si>
  <si>
    <t>上限伙食費1800*員工=每月總數*12月/年度招生  依場地基本資料自動調整</t>
  </si>
  <si>
    <t xml:space="preserve">伙食費1800*員工=每月總數*12月/年度招生  </t>
  </si>
  <si>
    <t>教練伙食費上限2500*12月=30000/10期/10人=300</t>
  </si>
  <si>
    <t>教練各人全日伙食費每月2500*12月=每年總額/每年10期/每期10人=300</t>
  </si>
  <si>
    <t>每學員鐘點費*每期10人=每期薪資*每年10期/12月= 每月薪資</t>
  </si>
  <si>
    <r>
      <t>上限:</t>
    </r>
    <r>
      <rPr>
        <sz val="12"/>
        <rFont val="新細明體"/>
        <family val="1"/>
      </rPr>
      <t>。班主任55000元、組長45000元、技 工40000元、職員6人25000*5=150000元 、工友24000元、共計312000元 班 　　                                  班主任3128元、組長3128元、技 工2857元、職員五人1795*6=10770元 、工友1710元、</t>
    </r>
    <r>
      <rPr>
        <b/>
        <u val="single"/>
        <sz val="12"/>
        <color indexed="10"/>
        <rFont val="新細明體"/>
        <family val="1"/>
      </rPr>
      <t xml:space="preserve">每月合計21593元*12月=259116元 　(慨算)                     </t>
    </r>
  </si>
  <si>
    <t xml:space="preserve">每月員工勞保費合計*每年12月=每年總計/年度招生　(慨算)  </t>
  </si>
  <si>
    <t xml:space="preserve">每月員工健保費合計*每年12月=每年總計/年度招生　(慨算)  </t>
  </si>
  <si>
    <t xml:space="preserve">上線為地區成本較高駕訓班  下線地區成本較低駕訓班 </t>
  </si>
  <si>
    <t xml:space="preserve">上限：依各班教練平均每期教學人數10人 術科成本費上限4800元                                                                     每期薪資4800*10人=48000*10期/12月=40000元                                                                      依第18級投保薪資40100元，僱主負擔每月1914元*12個月/10期/10人　  　(慨算)                                                                    　              　　　　　　　 </t>
  </si>
  <si>
    <t xml:space="preserve">下限：依各班教練平均每期教學人數10人術科成本費下限4000元                    每期薪資4000*10=40000*10期/12月=33333                                                               依第14級投保薪資33300元，僱主負擔1589元*12個月/10期/10人　(慨算)                     　                                                    　              　　　　　　　 </t>
  </si>
  <si>
    <t xml:space="preserve">本項依駕訓班班主任座談會商定；按照各班大、小分為上、下限。                                                           上限：〔水電費50000+郵電費20000元+雜費75000元〕*12個月=1740000元　　　　  　             </t>
  </si>
  <si>
    <t>每月大約平均數〔水電費全+郵電費元+雜費元〕*12個月/年度招生</t>
  </si>
  <si>
    <t>依照公路局訂定每車每年平均維護費為37500元/〔365/35〕/10人=375元</t>
  </si>
  <si>
    <t>依照汽訓 中心編列之維護費，每平方公尺21.5元*面積/年度招生</t>
  </si>
  <si>
    <t>依照北訓中心標準，含題庫、講義和試卷共計200元。</t>
  </si>
  <si>
    <t xml:space="preserve">現行油價*每車耗油率：核定為三公升*節數。 </t>
  </si>
  <si>
    <t>每車每年牌照稅7120元，使用燃料費4800元，合計為11920元*車輛/年度招生</t>
  </si>
  <si>
    <t>強制險+公共意外險2080+2100=4180*？車每車基本保費</t>
  </si>
  <si>
    <t xml:space="preserve"> 印花稅千份之四驗(印花總繳)   含利潤總合計*0.004</t>
  </si>
  <si>
    <r>
      <t xml:space="preserve">下限：印花稅千份之四(印花總繳 )    </t>
    </r>
    <r>
      <rPr>
        <b/>
        <sz val="12"/>
        <rFont val="新細明體"/>
        <family val="1"/>
      </rPr>
      <t>含利潤總合計*0.004</t>
    </r>
  </si>
  <si>
    <t>場地年租金/年度招生</t>
  </si>
  <si>
    <t xml:space="preserve"> 依法薪資提撥最低  6％ 每學員術科成本*0.06=每學員分攤成本</t>
  </si>
  <si>
    <t>年度全部員工薪資總額*0.06/年度招生</t>
  </si>
  <si>
    <t>車價/5年/每車每年平均招生人數     (每車折舊年限為五年會計法)</t>
  </si>
  <si>
    <t>每一人1500元÷考驗30人=50元</t>
  </si>
  <si>
    <t>每一人2000元÷考驗14人=143元</t>
  </si>
  <si>
    <t>保險投保總金額+監視系統/2年更新及維護費/每年10期訓練280人</t>
  </si>
  <si>
    <t>原則:駕訓班招生35天為一期每年招生10期教練每期薪資需除以每年12月=月薪</t>
  </si>
  <si>
    <t xml:space="preserve">計算公式說明 :  </t>
  </si>
  <si>
    <t>道路考驗車需外加保險種類</t>
  </si>
  <si>
    <r>
      <t xml:space="preserve">員工薪資及人數計算表    </t>
    </r>
    <r>
      <rPr>
        <b/>
        <u val="single"/>
        <sz val="12"/>
        <color indexed="10"/>
        <rFont val="新細明體"/>
        <family val="1"/>
      </rPr>
      <t>紅色填寫</t>
    </r>
    <r>
      <rPr>
        <b/>
        <sz val="12"/>
        <rFont val="新細明體"/>
        <family val="1"/>
      </rPr>
      <t xml:space="preserve"> </t>
    </r>
  </si>
  <si>
    <t>教練場核准面積</t>
  </si>
  <si>
    <t>說明:</t>
  </si>
  <si>
    <t>平方公尺</t>
  </si>
  <si>
    <t>自有土地基本投資每月20萬以上或自行核算參考</t>
  </si>
  <si>
    <t>監視系統目前安裝費用</t>
  </si>
  <si>
    <t>領牌</t>
  </si>
  <si>
    <t>未領排</t>
  </si>
  <si>
    <t>合計</t>
  </si>
  <si>
    <t>105年</t>
  </si>
  <si>
    <t>駕訓班場地訓練成本(填寫)基本資料表</t>
  </si>
  <si>
    <t xml:space="preserve">1、成本分析表以勞基法規劃周休2日原則每日八小時至多10小時 </t>
  </si>
  <si>
    <r>
      <t>2、填寫正確資料程式</t>
    </r>
    <r>
      <rPr>
        <b/>
        <u val="single"/>
        <sz val="12"/>
        <color indexed="10"/>
        <rFont val="新細明體"/>
        <family val="1"/>
      </rPr>
      <t>會自動更正簡易說明及 附件三成本分析工作表</t>
    </r>
    <r>
      <rPr>
        <b/>
        <sz val="12"/>
        <rFont val="新細明體"/>
        <family val="1"/>
      </rPr>
      <t xml:space="preserve">資料 </t>
    </r>
  </si>
  <si>
    <t>請印制本頁副本至會場提交如有書面意見可提供本會彙整及公總研討</t>
  </si>
  <si>
    <t>每月員工薪資合計</t>
  </si>
  <si>
    <t>工時計算表</t>
  </si>
  <si>
    <t>一週加班不超過12小時</t>
  </si>
  <si>
    <t>一個月加班不超過46小時</t>
  </si>
  <si>
    <t>加班工時計費:第1-2小時1.33倍計算,加班3-4小時起以1.66倍計算</t>
  </si>
  <si>
    <t>例假日休假上班(上班要算加班費)含在1個月之內不超過46小時</t>
  </si>
  <si>
    <t>每日工時8小時,每週為40小時</t>
  </si>
  <si>
    <t>六.日如有排休工時未超過可補休(員工/僱主協調),若超過工時應加倍幾付工資</t>
  </si>
  <si>
    <t>勞基法30條規定</t>
  </si>
  <si>
    <t>棑定原則:</t>
  </si>
  <si>
    <t>正常工時</t>
  </si>
  <si>
    <t>加班工時</t>
  </si>
  <si>
    <t>超加班工時</t>
  </si>
  <si>
    <t>10*60/50=12</t>
  </si>
  <si>
    <t>12*60/50=</t>
  </si>
  <si>
    <t>12*60/50=14.4</t>
  </si>
  <si>
    <t>每天八小時</t>
  </si>
  <si>
    <t>8*60/50=</t>
  </si>
  <si>
    <t>每天10小時</t>
  </si>
  <si>
    <t>10*60/50=</t>
  </si>
  <si>
    <t>每天11小時</t>
  </si>
  <si>
    <t>11*60/50=</t>
  </si>
  <si>
    <t>每天12小時</t>
  </si>
  <si>
    <t>每天7小時</t>
  </si>
  <si>
    <t>7*60/50=</t>
  </si>
  <si>
    <t>每天6小時</t>
  </si>
  <si>
    <t>6*60/50=</t>
  </si>
  <si>
    <t>40*4+46=</t>
  </si>
  <si>
    <t>每月總工時含加班</t>
  </si>
  <si>
    <t>正工時</t>
  </si>
  <si>
    <t>正工時</t>
  </si>
  <si>
    <t>加工時</t>
  </si>
  <si>
    <t>加工時</t>
  </si>
  <si>
    <t>正常工時</t>
  </si>
  <si>
    <t>加班工時</t>
  </si>
  <si>
    <t>當月合計</t>
  </si>
  <si>
    <t>每節50分鐘例如:8小時8*60分/一節50分=9.6人</t>
  </si>
  <si>
    <t>2節</t>
  </si>
  <si>
    <t>小時</t>
  </si>
  <si>
    <t>場</t>
  </si>
  <si>
    <t>道路駕駛15小時</t>
  </si>
  <si>
    <t>合計35小時</t>
  </si>
  <si>
    <r>
      <t>16</t>
    </r>
    <r>
      <rPr>
        <sz val="12"/>
        <rFont val="新細明體"/>
        <family val="1"/>
      </rPr>
      <t>/</t>
    </r>
    <r>
      <rPr>
        <sz val="12"/>
        <rFont val="新細明體"/>
        <family val="1"/>
      </rPr>
      <t>17</t>
    </r>
  </si>
  <si>
    <t>道</t>
  </si>
  <si>
    <t>路</t>
  </si>
  <si>
    <t>駕</t>
  </si>
  <si>
    <t>駛</t>
  </si>
  <si>
    <t>加+2</t>
  </si>
  <si>
    <t>教練依勞基法工時  8小時( 教學10人)</t>
  </si>
  <si>
    <t>教練依勞基法工時  8小時+加 2小時  ( 教學12人)</t>
  </si>
  <si>
    <t>教練依勞基法工時  8小時+加 2小時 ( 教學12人)</t>
  </si>
  <si>
    <t>40*4+8+46=</t>
  </si>
  <si>
    <t>管理辦法規定基本駕駛12節(1對1教學)應用駕駛、公路(1對2教學)術科32節缺課1/3不得結業</t>
  </si>
  <si>
    <t>教練依勞基法工時  8小時+加 4小時  ( 教學14人)</t>
  </si>
  <si>
    <t>※建議修改基本駕駛為6節</t>
  </si>
  <si>
    <t>※建議修改基本駕駛為6</t>
  </si>
  <si>
    <t>管理辦法規定基本駕駛12節(1對1教學)應用駕駛、公路(1對2教學)術科32節缺課1/3不得結業</t>
  </si>
  <si>
    <t>表四、正常工時八小時加4小時教學14人試棑表</t>
  </si>
  <si>
    <t>表二、正常工時八小時加2小時教學12人試棑表</t>
  </si>
  <si>
    <t>表三、正常工時八小時加3小時教學13人試棑表</t>
  </si>
  <si>
    <t>表五、正常工時八小時加4小時教學14人試棑表  修改基本駕駛為6節</t>
  </si>
  <si>
    <t>35天結業場內駕駛20小時</t>
  </si>
  <si>
    <t>35天結業</t>
  </si>
  <si>
    <t>附件四</t>
  </si>
  <si>
    <t>19-20</t>
  </si>
  <si>
    <t>附件</t>
  </si>
  <si>
    <t>自行選擇保險額度</t>
  </si>
  <si>
    <t>30人</t>
  </si>
  <si>
    <t>(道路考驗車投保)+(監視系統/2年則折舊)每車每期訓練28人    公式投保總金額+監視系統/2年/每年10期訓練280人*0.8成招生率</t>
  </si>
  <si>
    <t>每一人1500元÷30人(日)=50元</t>
  </si>
  <si>
    <t>增購1/2道考預備車</t>
  </si>
  <si>
    <t>每車每梯招生人數14人。一年10期=280人招生額滿     實際招生平均8.5成 以平均約238人計算             　　      　                                                                              教練車以1800cc以下至1200cc計算。600000元/5年/238人                                                                                                                                    車價上限：？萬元、每車折舊年限為五年會計法。</t>
  </si>
  <si>
    <t>每車每梯招生人數14人。一年10期=280人招生額滿     實際招生平均6.5成 以平均約182人計算             　　      　                                                                              教練車以1800cc以下至1200cc計算。600000元/5年/182人                                                                                                                                    車價上限：？萬元、每車折舊年限為五年會計法。</t>
  </si>
  <si>
    <t>保險投保總金額+監視系統/2年更新及維護費/每年10期訓練最多280人</t>
  </si>
  <si>
    <t>場地年租金/年度招生人數</t>
  </si>
  <si>
    <t>〔十五〕場內車輛保險費</t>
  </si>
  <si>
    <t>1增加成本</t>
  </si>
  <si>
    <t>2增加成本</t>
  </si>
  <si>
    <t>3增加成本</t>
  </si>
  <si>
    <t>4增加成本</t>
  </si>
  <si>
    <t>5增加成本</t>
  </si>
  <si>
    <t>6增加成本</t>
  </si>
  <si>
    <t>7增加成本</t>
  </si>
  <si>
    <t>8增加成本</t>
  </si>
  <si>
    <t>9增加成本</t>
  </si>
  <si>
    <t>10增加成本</t>
  </si>
  <si>
    <t>11增加成本</t>
  </si>
  <si>
    <t>12增加成本</t>
  </si>
  <si>
    <t>列舉12增加成本</t>
  </si>
  <si>
    <t xml:space="preserve">    學會提供參考一定需保險種類</t>
  </si>
  <si>
    <t>配合公訓所增加提高保險額度</t>
  </si>
  <si>
    <t xml:space="preserve">  105/08/03</t>
  </si>
  <si>
    <t>方案一</t>
  </si>
  <si>
    <t xml:space="preserve"> 方案二</t>
  </si>
  <si>
    <t>公訓所</t>
  </si>
  <si>
    <t>公訓所(加強)</t>
  </si>
  <si>
    <r>
      <t xml:space="preserve">  </t>
    </r>
    <r>
      <rPr>
        <b/>
        <sz val="16"/>
        <color indexed="62"/>
        <rFont val="華康中特圓體(P)"/>
        <family val="1"/>
      </rPr>
      <t xml:space="preserve">  </t>
    </r>
    <r>
      <rPr>
        <b/>
        <sz val="16"/>
        <color indexed="30"/>
        <rFont val="華康中特圓體(P)"/>
        <family val="1"/>
      </rPr>
      <t>任意第三責任險</t>
    </r>
  </si>
  <si>
    <t>超額責任險500萬保費$1287</t>
  </si>
  <si>
    <t>超額責任險1000萬 保費 $1398</t>
  </si>
  <si>
    <t>每一個人傷害</t>
  </si>
  <si>
    <t>100萬</t>
  </si>
  <si>
    <t>350萬</t>
  </si>
  <si>
    <t>每一事故傷害</t>
  </si>
  <si>
    <t xml:space="preserve"> 第三人人身傷害</t>
  </si>
  <si>
    <t>500萬</t>
  </si>
  <si>
    <t xml:space="preserve">  1258元</t>
  </si>
  <si>
    <t>700萬</t>
  </si>
  <si>
    <t xml:space="preserve">  2416元</t>
  </si>
  <si>
    <t>每一事故財損</t>
  </si>
  <si>
    <t xml:space="preserve">   財產損失</t>
  </si>
  <si>
    <t>30萬</t>
  </si>
  <si>
    <t xml:space="preserve">  1314元</t>
  </si>
  <si>
    <t>20萬</t>
  </si>
  <si>
    <t xml:space="preserve">  1127元</t>
  </si>
  <si>
    <t xml:space="preserve">  2078元</t>
  </si>
  <si>
    <r>
      <t xml:space="preserve">  </t>
    </r>
    <r>
      <rPr>
        <b/>
        <sz val="16"/>
        <color indexed="62"/>
        <rFont val="華康中特圓體(P)"/>
        <family val="1"/>
      </rPr>
      <t xml:space="preserve"> </t>
    </r>
    <r>
      <rPr>
        <b/>
        <sz val="16"/>
        <color indexed="30"/>
        <rFont val="華康中特圓體(P)"/>
        <family val="1"/>
      </rPr>
      <t>教練車使用責任險</t>
    </r>
  </si>
  <si>
    <t xml:space="preserve">    學員(駕駛人)</t>
  </si>
  <si>
    <t>每一個人死亡/殘廢</t>
  </si>
  <si>
    <t xml:space="preserve">  (無照駕駛)</t>
  </si>
  <si>
    <t>100萬</t>
  </si>
  <si>
    <t>350萬</t>
  </si>
  <si>
    <t>每一事故總額</t>
  </si>
  <si>
    <t>530萬</t>
  </si>
  <si>
    <t xml:space="preserve">  437元</t>
  </si>
  <si>
    <t>520萬+500萬</t>
  </si>
  <si>
    <t>406元</t>
  </si>
  <si>
    <t>800萬</t>
  </si>
  <si>
    <t xml:space="preserve">   764元</t>
  </si>
  <si>
    <r>
      <t xml:space="preserve">      </t>
    </r>
    <r>
      <rPr>
        <b/>
        <sz val="16"/>
        <color indexed="30"/>
        <rFont val="華康中特圓體(P)"/>
        <family val="1"/>
      </rPr>
      <t>第三責任附加駕駛人傷害險</t>
    </r>
  </si>
  <si>
    <t>死亡或殘廢</t>
  </si>
  <si>
    <t xml:space="preserve">   駕駛人(有駕照)</t>
  </si>
  <si>
    <t>500萬</t>
  </si>
  <si>
    <t>1000萬</t>
  </si>
  <si>
    <t>傷害醫療保險金/每日</t>
  </si>
  <si>
    <t>1000元</t>
  </si>
  <si>
    <t xml:space="preserve">  199元</t>
  </si>
  <si>
    <t>2000元</t>
  </si>
  <si>
    <t xml:space="preserve"> 976元</t>
  </si>
  <si>
    <t>2000元</t>
  </si>
  <si>
    <t xml:space="preserve">   976元</t>
  </si>
  <si>
    <t xml:space="preserve">   1939元</t>
  </si>
  <si>
    <r>
      <t xml:space="preserve">    </t>
    </r>
    <r>
      <rPr>
        <b/>
        <sz val="16"/>
        <color indexed="30"/>
        <rFont val="華康中特圓體(P)"/>
        <family val="1"/>
      </rPr>
      <t>乘客體傷責任險</t>
    </r>
  </si>
  <si>
    <t>每一個人傷害</t>
  </si>
  <si>
    <t xml:space="preserve">    考官</t>
  </si>
  <si>
    <t>100萬</t>
  </si>
  <si>
    <t>500萬</t>
  </si>
  <si>
    <t>1000萬</t>
  </si>
  <si>
    <t>每一事故傷害</t>
  </si>
  <si>
    <t xml:space="preserve">    後座學員</t>
  </si>
  <si>
    <t>400萬</t>
  </si>
  <si>
    <t xml:space="preserve">  780元</t>
  </si>
  <si>
    <t>2000萬</t>
  </si>
  <si>
    <t xml:space="preserve">  1210元</t>
  </si>
  <si>
    <t>4000萬</t>
  </si>
  <si>
    <t xml:space="preserve">  1399元</t>
  </si>
  <si>
    <t>合計</t>
  </si>
  <si>
    <t xml:space="preserve">  §理賠時沒有自負額
</t>
  </si>
  <si>
    <t xml:space="preserve">  §§若年度車輛無肇事每年可減保費10%;最高可減保費30%</t>
  </si>
  <si>
    <t xml:space="preserve">  §§§須加買乙式車損險才能理賠自己的教練車</t>
  </si>
  <si>
    <t xml:space="preserve">  §§§§ 全新車輛 保費約18000以上，舊車保單不受理   0918885039 陳澤昌</t>
  </si>
  <si>
    <t>學員分攤</t>
  </si>
  <si>
    <t>比較前學費增加</t>
  </si>
  <si>
    <t>參考資料</t>
  </si>
  <si>
    <t>教練車 車險 報價 (道路駕駛考試專用)</t>
  </si>
  <si>
    <t>與前學費上下限未列項目增加成本合計(約)</t>
  </si>
  <si>
    <t>紅色填寫</t>
  </si>
  <si>
    <t>教學</t>
  </si>
  <si>
    <t>加2小時*1.67工時</t>
  </si>
  <si>
    <t>教練依勞基法增加工時 試算表</t>
  </si>
  <si>
    <t>表一、正常工時八小時教學10人試棑表</t>
  </si>
  <si>
    <t>週1</t>
  </si>
  <si>
    <t>週2</t>
  </si>
  <si>
    <t>週3</t>
  </si>
  <si>
    <t>週4</t>
  </si>
  <si>
    <t>週5</t>
  </si>
  <si>
    <t>道路考驗成本</t>
  </si>
  <si>
    <t>道路考考驗油費</t>
  </si>
  <si>
    <t>1人</t>
  </si>
  <si>
    <t>每人3公升</t>
  </si>
  <si>
    <t>19補課加班費</t>
  </si>
  <si>
    <t>未列項目</t>
  </si>
  <si>
    <t xml:space="preserve"> </t>
  </si>
  <si>
    <t xml:space="preserve">術科鐘點費(上、下限)×節數。                                         上限：112×32=3,584                                                                            下限：83×32=2,656   </t>
  </si>
  <si>
    <t>1.術科按規定每期32節。                                 2.術科每節訓練學員1人。</t>
  </si>
  <si>
    <t>1.職員人數=班主任+副班主任+組長+技工+職員+工友。                             2.職員人數依駕訓班規模大、小及招生人數合理聘用。</t>
  </si>
  <si>
    <t>本表各項計算金額皆採四捨五入。                                                                                 上限：參照交通部內聘講師鐘點費標準800元。                                                                                  下限：統計轄內最低6班平均數473元。</t>
  </si>
  <si>
    <t>1.學科按規定每期24節(含汽車構造及修護實習4節)。                                     2.每班教室上課人數以60人計之。</t>
  </si>
  <si>
    <t>依實施發生數核計。</t>
  </si>
  <si>
    <r>
      <t xml:space="preserve">學科鐘點費(上、下限)×節數÷每班人數(教室容量)。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上限：800×24÷60=320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下限：473×24÷60=</t>
    </r>
    <r>
      <rPr>
        <sz val="12"/>
        <rFont val="新細明體"/>
        <family val="1"/>
      </rPr>
      <t>189</t>
    </r>
    <r>
      <rPr>
        <sz val="12"/>
        <rFont val="新細明體"/>
        <family val="1"/>
      </rPr>
      <t xml:space="preserve">   </t>
    </r>
  </si>
  <si>
    <r>
      <t>上限：統計轄內最高</t>
    </r>
    <r>
      <rPr>
        <sz val="12"/>
        <rFont val="新細明體"/>
        <family val="1"/>
      </rPr>
      <t>6</t>
    </r>
    <r>
      <rPr>
        <sz val="12"/>
        <rFont val="新細明體"/>
        <family val="1"/>
      </rPr>
      <t>班平均數</t>
    </r>
    <r>
      <rPr>
        <sz val="12"/>
        <rFont val="新細明體"/>
        <family val="1"/>
      </rPr>
      <t>112</t>
    </r>
    <r>
      <rPr>
        <sz val="12"/>
        <rFont val="新細明體"/>
        <family val="1"/>
      </rPr>
      <t xml:space="preserve">元。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下限：統計轄內最低6班平均數</t>
    </r>
    <r>
      <rPr>
        <sz val="12"/>
        <rFont val="新細明體"/>
        <family val="1"/>
      </rPr>
      <t>83</t>
    </r>
    <r>
      <rPr>
        <sz val="12"/>
        <rFont val="新細明體"/>
        <family val="1"/>
      </rPr>
      <t>元。</t>
    </r>
  </si>
  <si>
    <t>每月教職員薪資總合(上、下限)×退休金提繳率×(35/30)÷每期核定招生人數。                                                                                     上限：1,724,760×6%÷(35/30)期÷315=383                                                                                            下限：1,295,460×6%÷(35/30)期÷315=288</t>
  </si>
  <si>
    <t>1.教職員薪資總和=學科成本費+術科鐘點費+行政人員薪資+年終獎金+伙食買+補課加班費。                                                          2.退休金提繳率依每月薪資總額6%計算。</t>
  </si>
  <si>
    <r>
      <t>車價(上、下限)÷(使用年限+1)÷(365/35)期÷</t>
    </r>
    <r>
      <rPr>
        <sz val="12"/>
        <color indexed="10"/>
        <rFont val="新細明體"/>
        <family val="1"/>
      </rPr>
      <t>14人</t>
    </r>
    <r>
      <rPr>
        <sz val="12"/>
        <rFont val="新細明體"/>
        <family val="1"/>
      </rPr>
      <t>。                                                                                      上限：432,000÷(8+1)÷(365/35)期÷</t>
    </r>
    <r>
      <rPr>
        <sz val="12"/>
        <color indexed="10"/>
        <rFont val="新細明體"/>
        <family val="1"/>
      </rPr>
      <t>14人</t>
    </r>
    <r>
      <rPr>
        <sz val="12"/>
        <rFont val="新細明體"/>
        <family val="1"/>
      </rPr>
      <t>=329                                          下限：415,000÷(8+1)÷(365/35)期÷</t>
    </r>
    <r>
      <rPr>
        <sz val="12"/>
        <color indexed="10"/>
        <rFont val="新細明體"/>
        <family val="1"/>
      </rPr>
      <t>14人</t>
    </r>
    <r>
      <rPr>
        <sz val="12"/>
        <rFont val="新細明體"/>
        <family val="1"/>
      </rPr>
      <t xml:space="preserve">=316                                        </t>
    </r>
  </si>
  <si>
    <r>
      <t>全年所需費用÷(365/35)期÷每期核定招生人數。                                              上限：558,608÷(365/35)期÷</t>
    </r>
    <r>
      <rPr>
        <sz val="12"/>
        <color indexed="10"/>
        <rFont val="新細明體"/>
        <family val="1"/>
      </rPr>
      <t>315人</t>
    </r>
    <r>
      <rPr>
        <sz val="12"/>
        <rFont val="新細明體"/>
        <family val="1"/>
      </rPr>
      <t>=170                                                                                            下限：322,000÷(365/35)期÷</t>
    </r>
    <r>
      <rPr>
        <sz val="12"/>
        <color indexed="10"/>
        <rFont val="新細明體"/>
        <family val="1"/>
      </rPr>
      <t>315人</t>
    </r>
    <r>
      <rPr>
        <sz val="12"/>
        <rFont val="新細明體"/>
        <family val="1"/>
      </rPr>
      <t>=98</t>
    </r>
  </si>
  <si>
    <r>
      <t>每車保險費÷(365/35)期÷</t>
    </r>
    <r>
      <rPr>
        <sz val="12"/>
        <color indexed="10"/>
        <rFont val="新細明體"/>
        <family val="1"/>
      </rPr>
      <t>14人</t>
    </r>
    <r>
      <rPr>
        <sz val="12"/>
        <rFont val="新細明體"/>
        <family val="1"/>
      </rPr>
      <t>。                                          3,464÷(365/35)期÷</t>
    </r>
    <r>
      <rPr>
        <sz val="12"/>
        <color indexed="10"/>
        <rFont val="新細明體"/>
        <family val="1"/>
      </rPr>
      <t>14人</t>
    </r>
    <r>
      <rPr>
        <sz val="12"/>
        <rFont val="新細明體"/>
        <family val="1"/>
      </rPr>
      <t>=24</t>
    </r>
  </si>
  <si>
    <r>
      <t>(每車牌照稅</t>
    </r>
    <r>
      <rPr>
        <sz val="12"/>
        <rFont val="新細明體"/>
        <family val="1"/>
      </rPr>
      <t>+燃料費)÷(365/35)期÷14人。                                                  (7,120+4,800)÷(365/35)期÷</t>
    </r>
    <r>
      <rPr>
        <sz val="12"/>
        <color indexed="10"/>
        <rFont val="新細明體"/>
        <family val="1"/>
      </rPr>
      <t>14人</t>
    </r>
    <r>
      <rPr>
        <sz val="12"/>
        <rFont val="新細明體"/>
        <family val="1"/>
      </rPr>
      <t>=82</t>
    </r>
  </si>
  <si>
    <r>
      <t xml:space="preserve">每車耗油率×節數×每公升油價。 </t>
    </r>
    <r>
      <rPr>
        <sz val="12"/>
        <rFont val="新細明體"/>
        <family val="1"/>
      </rPr>
      <t xml:space="preserve">                                                    2×32×</t>
    </r>
    <r>
      <rPr>
        <sz val="12"/>
        <color indexed="10"/>
        <rFont val="新細明體"/>
        <family val="1"/>
      </rPr>
      <t>28.6</t>
    </r>
    <r>
      <rPr>
        <sz val="12"/>
        <rFont val="新細明體"/>
        <family val="1"/>
      </rPr>
      <t>=1,830</t>
    </r>
  </si>
  <si>
    <r>
      <t>全年所需費用(上、下限)÷(365/35)期÷每期核定招生人數。                                                                                     上限：644,160÷(365/35)期÷</t>
    </r>
    <r>
      <rPr>
        <sz val="12"/>
        <color indexed="10"/>
        <rFont val="新細明體"/>
        <family val="1"/>
      </rPr>
      <t>315人</t>
    </r>
    <r>
      <rPr>
        <sz val="12"/>
        <rFont val="新細明體"/>
        <family val="1"/>
      </rPr>
      <t>=196                                                         下限：422,400÷(365/35)期÷</t>
    </r>
    <r>
      <rPr>
        <sz val="12"/>
        <color indexed="10"/>
        <rFont val="新細明體"/>
        <family val="1"/>
      </rPr>
      <t>315人</t>
    </r>
    <r>
      <rPr>
        <sz val="12"/>
        <rFont val="新細明體"/>
        <family val="1"/>
      </rPr>
      <t xml:space="preserve">=129 </t>
    </r>
  </si>
  <si>
    <r>
      <t>每車每年所需維護費(上、下限</t>
    </r>
    <r>
      <rPr>
        <sz val="12"/>
        <rFont val="新細明體"/>
        <family val="1"/>
      </rPr>
      <t>)÷(365/35)期÷</t>
    </r>
    <r>
      <rPr>
        <sz val="12"/>
        <color indexed="10"/>
        <rFont val="新細明體"/>
        <family val="1"/>
      </rPr>
      <t>14人</t>
    </r>
    <r>
      <rPr>
        <sz val="12"/>
        <rFont val="新細明體"/>
        <family val="1"/>
      </rPr>
      <t>。                                                                                     上限：60,000÷(365/35)期÷</t>
    </r>
    <r>
      <rPr>
        <sz val="12"/>
        <color indexed="10"/>
        <rFont val="新細明體"/>
        <family val="1"/>
      </rPr>
      <t>14人</t>
    </r>
    <r>
      <rPr>
        <sz val="12"/>
        <rFont val="新細明體"/>
        <family val="1"/>
      </rPr>
      <t xml:space="preserve">=411                                                         下限：55,000÷(365/35)期÷14人=377 </t>
    </r>
  </si>
  <si>
    <t>與本會差距</t>
  </si>
  <si>
    <t xml:space="preserve"> 9994元</t>
  </si>
  <si>
    <t xml:space="preserve"> 8842元</t>
  </si>
  <si>
    <r>
      <t>(每年每人2套制服費+每年每人1次旅遊費用+伙食費)(上、下限)×教職員人數÷(365/35)期÷每期核定招生人數。                                                                                     上限：[4000+1000+(1800×12)]×41÷(365/35)÷</t>
    </r>
    <r>
      <rPr>
        <sz val="12"/>
        <color indexed="10"/>
        <rFont val="新細明體"/>
        <family val="1"/>
      </rPr>
      <t>315人</t>
    </r>
    <r>
      <rPr>
        <sz val="12"/>
        <rFont val="新細明體"/>
        <family val="1"/>
      </rPr>
      <t>=332                                                                             下限：[3000+800+(1800×12)]×33÷(365/35)÷</t>
    </r>
    <r>
      <rPr>
        <sz val="12"/>
        <color indexed="10"/>
        <rFont val="新細明體"/>
        <family val="1"/>
      </rPr>
      <t>315人</t>
    </r>
    <r>
      <rPr>
        <sz val="12"/>
        <rFont val="新細明體"/>
        <family val="1"/>
      </rPr>
      <t>=255</t>
    </r>
  </si>
  <si>
    <t xml:space="preserve">單項成本總合計(上、下限)×(合理投資報酬率10%)。                                                                                      上限：13,203×10%=1,320                                                                    下限：9,253×10%=925                             </t>
  </si>
  <si>
    <t>以第1項至第19項之總合計費用作為投資額，並給予10%為合理投資報酬率計算利潤。</t>
  </si>
  <si>
    <t>參照86年度核算訓練費之計算標準，以第1項至第19項之總合計費用作為投資額，並給予10%為合理投資報酬率計算利潤。</t>
  </si>
  <si>
    <t>新增考驗費用</t>
  </si>
  <si>
    <r>
      <t>1.統計轄內每期核定招生人數平均為423</t>
    </r>
    <r>
      <rPr>
        <sz val="12"/>
        <rFont val="新細明體"/>
        <family val="1"/>
      </rPr>
      <t xml:space="preserve">人。                                                     2.統計轄內每期實際招生人數平均為207人。                                          </t>
    </r>
    <r>
      <rPr>
        <sz val="12"/>
        <rFont val="新細明體"/>
        <family val="1"/>
      </rPr>
      <t xml:space="preserve">                                     </t>
    </r>
    <r>
      <rPr>
        <sz val="12"/>
        <rFont val="新細明體"/>
        <family val="1"/>
      </rPr>
      <t xml:space="preserve"> 3.本成本計算分析表每期招生人數計算基準為(4</t>
    </r>
    <r>
      <rPr>
        <sz val="12"/>
        <rFont val="新細明體"/>
        <family val="1"/>
      </rPr>
      <t>23</t>
    </r>
    <r>
      <rPr>
        <sz val="12"/>
        <rFont val="新細明體"/>
        <family val="1"/>
      </rPr>
      <t>+207)÷2=315人。                                                                                                4.本項參照94年本所轄內駕訓班最高6班及最低6班平均數計算。                                                                                                                                   上限：班主任60,000元、副班主任50,000元、組長50,000元、技工45,000元、職員5人×27,000=135,000元、工友25,000元、共計365,000元。                                                      下限：班主任55,000元、副班主任45,000元、組長45,000元、技工40,000元、職員5人×26,000=13</t>
    </r>
    <r>
      <rPr>
        <sz val="12"/>
        <rFont val="新細明體"/>
        <family val="1"/>
      </rPr>
      <t>0</t>
    </r>
    <r>
      <rPr>
        <sz val="12"/>
        <rFont val="新細明體"/>
        <family val="1"/>
      </rPr>
      <t>,000元、工友23,000元、共計338,000元。</t>
    </r>
  </si>
  <si>
    <r>
      <t>全年所需租金(上、下限)</t>
    </r>
    <r>
      <rPr>
        <sz val="12"/>
        <rFont val="新細明體"/>
        <family val="1"/>
      </rPr>
      <t>÷(</t>
    </r>
    <r>
      <rPr>
        <sz val="12"/>
        <rFont val="新細明體"/>
        <family val="1"/>
      </rPr>
      <t>365/35)期÷每期核定招生人數。                                                                                     上限：7,105,890÷(365/35)期÷</t>
    </r>
    <r>
      <rPr>
        <sz val="12"/>
        <color indexed="10"/>
        <rFont val="新細明體"/>
        <family val="1"/>
      </rPr>
      <t>315人</t>
    </r>
    <r>
      <rPr>
        <sz val="12"/>
        <rFont val="新細明體"/>
        <family val="1"/>
      </rPr>
      <t>=2,163  下限：2,003,760÷(365/35)期÷</t>
    </r>
    <r>
      <rPr>
        <sz val="12"/>
        <color indexed="10"/>
        <rFont val="新細明體"/>
        <family val="1"/>
      </rPr>
      <t>315人</t>
    </r>
    <r>
      <rPr>
        <sz val="12"/>
        <rFont val="新細明體"/>
        <family val="1"/>
      </rPr>
      <t>=610</t>
    </r>
  </si>
  <si>
    <t>94年監理所公式</t>
  </si>
  <si>
    <t>94監理所核算</t>
  </si>
  <si>
    <r>
      <t>上限：依第22級投保薪資42,000元，僱主負擔2,041元。(職員10+教練23+講師2=35人)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 xml:space="preserve">                                                                     (</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xml:space="preserve">)                                                                                                                                           </t>
    </r>
    <r>
      <rPr>
        <sz val="12"/>
        <rFont val="新細明體"/>
        <family val="1"/>
      </rPr>
      <t xml:space="preserve">    </t>
    </r>
  </si>
  <si>
    <t xml:space="preserve">[338,000+(2,656×14×23+189×315)×(30/35)]÷35=32,060元。  </t>
  </si>
  <si>
    <t>(365/30)期</t>
  </si>
  <si>
    <r>
      <t>道路考驗車</t>
    </r>
    <r>
      <rPr>
        <b/>
        <sz val="12"/>
        <color indexed="10"/>
        <rFont val="新細明體"/>
        <family val="1"/>
      </rPr>
      <t>(單一駕訓班須填寫)</t>
    </r>
  </si>
  <si>
    <t>購置新車價(有新購需填寫)</t>
  </si>
  <si>
    <t>開訓日</t>
  </si>
  <si>
    <t>06:10-07:00</t>
  </si>
  <si>
    <t>07:00-07:50</t>
  </si>
  <si>
    <t>學員1</t>
  </si>
  <si>
    <t>學員2</t>
  </si>
  <si>
    <t>學員3</t>
  </si>
  <si>
    <t>學員4</t>
  </si>
  <si>
    <t>學員5</t>
  </si>
  <si>
    <t>學員6</t>
  </si>
  <si>
    <t>學員7</t>
  </si>
  <si>
    <t>學員8</t>
  </si>
  <si>
    <t>學員9</t>
  </si>
  <si>
    <t>學員10</t>
  </si>
  <si>
    <t>學員11</t>
  </si>
  <si>
    <t>學員12</t>
  </si>
  <si>
    <t>學員13</t>
  </si>
  <si>
    <t>學員14</t>
  </si>
  <si>
    <t>基本駕駛1</t>
  </si>
  <si>
    <t>基本駕駛2</t>
  </si>
  <si>
    <t>基本駕駛3</t>
  </si>
  <si>
    <t>基本駕駛4</t>
  </si>
  <si>
    <t>基本駕駛5</t>
  </si>
  <si>
    <t>基本駕駛6</t>
  </si>
  <si>
    <t>基本駕駛7</t>
  </si>
  <si>
    <t>基本駕駛8</t>
  </si>
  <si>
    <t>基本駕駛9</t>
  </si>
  <si>
    <t>基本駕駛10</t>
  </si>
  <si>
    <t>基本駕駛11</t>
  </si>
  <si>
    <t>公路駕駛1</t>
  </si>
  <si>
    <t>公路駕駛2</t>
  </si>
  <si>
    <t>公路駕駛3</t>
  </si>
  <si>
    <t>公路駕駛4</t>
  </si>
  <si>
    <t>公路駕駛5</t>
  </si>
  <si>
    <t>公路駕駛6</t>
  </si>
  <si>
    <t>公路駕駛7</t>
  </si>
  <si>
    <t>公路駕駛8</t>
  </si>
  <si>
    <t>公路駕駛9</t>
  </si>
  <si>
    <t>公路駕駛10</t>
  </si>
  <si>
    <t>公路駕駛11</t>
  </si>
  <si>
    <t>公路駕駛12</t>
  </si>
  <si>
    <t>公路駕駛13</t>
  </si>
  <si>
    <t>公路駕駛14</t>
  </si>
  <si>
    <t>公路駕駛15</t>
  </si>
  <si>
    <t>應用駕駛13</t>
  </si>
  <si>
    <t>應用駕駛14</t>
  </si>
  <si>
    <t>應用駕駛15</t>
  </si>
  <si>
    <t>應用駕駛16</t>
  </si>
  <si>
    <t>應用駕駛17</t>
  </si>
  <si>
    <t>綜合複習19</t>
  </si>
  <si>
    <t>綜合複習20</t>
  </si>
  <si>
    <t>車輛1</t>
  </si>
  <si>
    <t>車輛1-2</t>
  </si>
  <si>
    <t>周休2日術科35天35節教練編組表</t>
  </si>
  <si>
    <t>周休2日術科35天35節教練編組表(工時10小時教學12人)</t>
  </si>
  <si>
    <t>周休2日術科35天35節教練編組表(工時12小時教學14人)</t>
  </si>
  <si>
    <t>薪資計算(10人*4000)+(2人*5360)+(2人*6640)=</t>
  </si>
  <si>
    <t>休</t>
  </si>
  <si>
    <t>基本駕駛12</t>
  </si>
  <si>
    <t>綜合複習19</t>
  </si>
  <si>
    <t>綜合複習20</t>
  </si>
  <si>
    <t>學員1</t>
  </si>
  <si>
    <t>07:00-07:50</t>
  </si>
  <si>
    <t>07:50-08:40</t>
  </si>
  <si>
    <t>休</t>
  </si>
  <si>
    <t>休</t>
  </si>
  <si>
    <t>08:40-09:30</t>
  </si>
  <si>
    <t>09:30-10:20</t>
  </si>
  <si>
    <t>10:20-11:10</t>
  </si>
  <si>
    <t>11:30-12:20</t>
  </si>
  <si>
    <t>12:20-13:10</t>
  </si>
  <si>
    <t>13:10-14:00</t>
  </si>
  <si>
    <t>假</t>
  </si>
  <si>
    <t>14:00-14:50</t>
  </si>
  <si>
    <t>14:50-15:40</t>
  </si>
  <si>
    <t>15:40-16:30</t>
  </si>
  <si>
    <t>16:50-17:40</t>
  </si>
  <si>
    <t>17:40-18:30</t>
  </si>
  <si>
    <t>18:30-19:20</t>
  </si>
  <si>
    <t>19:20-20:10</t>
  </si>
  <si>
    <t>20:10-21:00</t>
  </si>
  <si>
    <t>車輛1</t>
  </si>
  <si>
    <t>車輛1-2</t>
  </si>
  <si>
    <t>基本駕駛1</t>
  </si>
  <si>
    <t>基本駕駛2</t>
  </si>
  <si>
    <t>基本駕駛7</t>
  </si>
  <si>
    <t>基本駕駛12</t>
  </si>
  <si>
    <t>應用駕駛13</t>
  </si>
  <si>
    <t>公路駕駛1</t>
  </si>
  <si>
    <t>公路駕駛11</t>
  </si>
  <si>
    <t>公路駕駛15</t>
  </si>
  <si>
    <t>開訓日</t>
  </si>
  <si>
    <t>06:10-07:00</t>
  </si>
  <si>
    <t>學員1</t>
  </si>
  <si>
    <t>07:00-07:50</t>
  </si>
  <si>
    <t>07:50-08:40</t>
  </si>
  <si>
    <t>學員13</t>
  </si>
  <si>
    <t>車輛1</t>
  </si>
  <si>
    <t>車輛1</t>
  </si>
  <si>
    <t>車輛1-2</t>
  </si>
  <si>
    <t>車輛1</t>
  </si>
  <si>
    <t>車輛1</t>
  </si>
  <si>
    <t>學員1</t>
  </si>
  <si>
    <t>學員1</t>
  </si>
  <si>
    <t>學員1</t>
  </si>
  <si>
    <t>學員1</t>
  </si>
  <si>
    <t>周休2日術科35天35節教練編組表(工時8小時教學10人)</t>
  </si>
  <si>
    <t>薪資計算每期    (10人*4000/(365/35)=</t>
  </si>
  <si>
    <t>元(每月)</t>
  </si>
  <si>
    <t>薪資計算(10*4000)+(2*5320)=</t>
  </si>
  <si>
    <r>
      <t>13</t>
    </r>
    <r>
      <rPr>
        <sz val="12"/>
        <rFont val="新細明體"/>
        <family val="1"/>
      </rPr>
      <t>/14</t>
    </r>
  </si>
  <si>
    <t>8小時</t>
  </si>
  <si>
    <t>教學</t>
  </si>
  <si>
    <t>工時</t>
  </si>
  <si>
    <t>月薪</t>
  </si>
  <si>
    <t>10人</t>
  </si>
  <si>
    <t>8小時</t>
  </si>
  <si>
    <t>12人</t>
  </si>
  <si>
    <t>10小時</t>
  </si>
  <si>
    <t>14人</t>
  </si>
  <si>
    <t>12小時</t>
  </si>
  <si>
    <t>車輛需求說明表</t>
  </si>
  <si>
    <t>開訓</t>
  </si>
  <si>
    <t>結訓</t>
  </si>
  <si>
    <t>250B</t>
  </si>
  <si>
    <t>道路駕駛訓練期間</t>
  </si>
  <si>
    <t>教練另排</t>
  </si>
  <si>
    <t>三期交差期間</t>
  </si>
  <si>
    <t>251A</t>
  </si>
  <si>
    <t>180人</t>
  </si>
  <si>
    <t>251B</t>
  </si>
  <si>
    <t>252A</t>
  </si>
  <si>
    <t>核准車輛25台 招生人數350人</t>
  </si>
  <si>
    <t>252B</t>
  </si>
  <si>
    <t>→結訓</t>
  </si>
  <si>
    <t>教練分三組</t>
  </si>
  <si>
    <t>4/25~5/8</t>
  </si>
  <si>
    <t>核准車輛25台</t>
  </si>
  <si>
    <t>253A</t>
  </si>
  <si>
    <t>B梯教練</t>
  </si>
  <si>
    <t>車輛需求</t>
  </si>
  <si>
    <t>A梯教練</t>
  </si>
  <si>
    <t>不足車輛</t>
  </si>
  <si>
    <t>5/13~5/26</t>
  </si>
  <si>
    <t>道路教練</t>
  </si>
  <si>
    <t>增加車輛比例</t>
  </si>
  <si>
    <t>倍</t>
  </si>
  <si>
    <t>5/30~6/12</t>
  </si>
  <si>
    <t>補訓學員約</t>
  </si>
  <si>
    <t>/14人</t>
  </si>
  <si>
    <t>台</t>
  </si>
  <si>
    <t>梯道路教學進度表</t>
  </si>
  <si>
    <t>考</t>
  </si>
  <si>
    <t>驗</t>
  </si>
  <si>
    <r>
      <t>場內駕駛</t>
    </r>
    <r>
      <rPr>
        <sz val="12"/>
        <rFont val="Times New Roman"/>
        <family val="1"/>
      </rPr>
      <t>20</t>
    </r>
    <r>
      <rPr>
        <sz val="12"/>
        <rFont val="新細明體"/>
        <family val="1"/>
      </rPr>
      <t>小時</t>
    </r>
  </si>
  <si>
    <t>道路駕駛5小時</t>
  </si>
  <si>
    <t>合計25小時</t>
  </si>
  <si>
    <t>考驗駕駛5小時</t>
  </si>
  <si>
    <t>合計10小時</t>
  </si>
  <si>
    <t>學科合計16小時</t>
  </si>
  <si>
    <t>學科合計4小時</t>
  </si>
  <si>
    <t>考驗路線－</t>
  </si>
  <si>
    <t>、</t>
  </si>
  <si>
    <t>本成本分析表以勞基法規定規劃周休2日原則八小時每日至多10小時</t>
  </si>
  <si>
    <t>因應勞基法駕訓班業者勢在必行並配套道路考驗變革以兩段式考驗規劃編組表此為草案請考量是否妥適。</t>
  </si>
  <si>
    <t xml:space="preserve">道路考驗訓練、公路駕駛5節、道路考驗訓練5節合計10節，學科4節     ※原學科移4節至本道路考驗訓練   </t>
  </si>
  <si>
    <t>第一階段場考及格學員執行第二階段道路考驗可配合下一梯場考日期分別舉行或單獨擇期</t>
  </si>
  <si>
    <t>第一階段場考及格學員執行第二階段道路考驗可配合下一梯場考日期分別舉行或單獨擇期舉行減少場地因考驗停課</t>
  </si>
  <si>
    <t>場地訓練更改為場地20節、公路駕駛5節、合計25節，學科16節           ※ 移4節至道路考驗刪除4節汽車構造及修護常識</t>
  </si>
  <si>
    <t>道路考驗可另安排日期考驗不與場考同日道路考驗不影響場地教學</t>
  </si>
  <si>
    <r>
      <t>※</t>
    </r>
    <r>
      <rPr>
        <sz val="16"/>
        <rFont val="Times New Roman"/>
        <family val="1"/>
      </rPr>
      <t>249</t>
    </r>
    <r>
      <rPr>
        <sz val="16"/>
        <rFont val="標楷體"/>
        <family val="4"/>
      </rPr>
      <t>期</t>
    </r>
    <r>
      <rPr>
        <sz val="16"/>
        <rFont val="Times New Roman"/>
        <family val="1"/>
      </rPr>
      <t>B</t>
    </r>
    <r>
      <rPr>
        <sz val="16"/>
        <rFont val="標楷體"/>
        <family val="4"/>
      </rPr>
      <t>梯訓練期間</t>
    </r>
    <r>
      <rPr>
        <sz val="16"/>
        <rFont val="Times New Roman"/>
        <family val="1"/>
      </rPr>
      <t>5</t>
    </r>
    <r>
      <rPr>
        <sz val="16"/>
        <rFont val="標楷體"/>
        <family val="4"/>
      </rPr>
      <t>週結業下期250期A梯場地訓練依慣例於3/18日開訓，不影響原本每期</t>
    </r>
    <r>
      <rPr>
        <sz val="16"/>
        <rFont val="Times New Roman"/>
        <family val="1"/>
      </rPr>
      <t>5</t>
    </r>
    <r>
      <rPr>
        <sz val="16"/>
        <rFont val="標楷體"/>
        <family val="4"/>
      </rPr>
      <t>週結業全年招生約</t>
    </r>
    <r>
      <rPr>
        <sz val="16"/>
        <rFont val="Times New Roman"/>
        <family val="1"/>
      </rPr>
      <t>10</t>
    </r>
    <r>
      <rPr>
        <sz val="16"/>
        <rFont val="標楷體"/>
        <family val="4"/>
      </rPr>
      <t>期及招生人數。</t>
    </r>
  </si>
  <si>
    <r>
      <t>※本梯249期B梯於3/21日開始場外道路訓練為期2周(場外道路訓練課與下期不影響</t>
    </r>
    <r>
      <rPr>
        <sz val="16"/>
        <rFont val="Times New Roman"/>
        <family val="1"/>
      </rPr>
      <t>250</t>
    </r>
    <r>
      <rPr>
        <sz val="16"/>
        <rFont val="標楷體"/>
        <family val="4"/>
      </rPr>
      <t>期</t>
    </r>
    <r>
      <rPr>
        <sz val="16"/>
        <rFont val="Times New Roman"/>
        <family val="1"/>
      </rPr>
      <t>A</t>
    </r>
    <r>
      <rPr>
        <sz val="16"/>
        <rFont val="標楷體"/>
        <family val="4"/>
      </rPr>
      <t>梯場地教學</t>
    </r>
    <r>
      <rPr>
        <sz val="16"/>
        <rFont val="Times New Roman"/>
        <family val="1"/>
      </rPr>
      <t>)</t>
    </r>
    <r>
      <rPr>
        <sz val="16"/>
        <rFont val="標楷體"/>
        <family val="4"/>
      </rPr>
      <t>無需修改管理辦法。</t>
    </r>
  </si>
  <si>
    <t>注意:  1.道路進度表最後一天4/3日為下一梯 250期 A 梯之結訓日才能符合場考及道路考同日舉行之規定(可依各所站場考延長做適當調整)</t>
  </si>
  <si>
    <t>場考及道路考日期不同日亦可(可依各所站考驗人力做適當調整)</t>
  </si>
  <si>
    <t>A</t>
  </si>
  <si>
    <t>注意:  1.道路進度表最後一天4/21日為下一梯250期B梯之結訓日才能符合場考及道路考同日舉行之規定(可依各所站場考延長做適當調整)</t>
  </si>
  <si>
    <t>B</t>
  </si>
  <si>
    <t>注意:  1.道路進度表最後一天5/8日為下一梯251期A梯之結訓日才能符合場考及道路考同日舉行之規定(可依各所站場考延長做適當調整)</t>
  </si>
  <si>
    <t>說明:超過11000平方公尺為上線參考</t>
  </si>
  <si>
    <r>
      <rPr>
        <sz val="12"/>
        <rFont val="新細明體"/>
        <family val="1"/>
      </rPr>
      <t xml:space="preserve">          </t>
    </r>
    <r>
      <rPr>
        <u val="single"/>
        <sz val="12"/>
        <rFont val="新細明體"/>
        <family val="1"/>
      </rPr>
      <t>低於11000平方公尺為下線參考</t>
    </r>
  </si>
  <si>
    <t>105年上下限含利潤總合計</t>
  </si>
  <si>
    <t>參考資料實際車輛</t>
  </si>
  <si>
    <t>3.人口少子化目前駕訓班無法招生達每期平均315人一年3150人</t>
  </si>
  <si>
    <t>4.油料因車輛使用1500cc及冷氣領故應增加每節3公升 (以前1200ccc核算)</t>
  </si>
  <si>
    <t>6.每車成本以14人分攤應改以招生平均數</t>
  </si>
  <si>
    <t>105年含利潤含稅總合計</t>
  </si>
  <si>
    <t>〔十六〕場地租賃費</t>
  </si>
  <si>
    <t>〔十七〕教練退休準備金</t>
  </si>
  <si>
    <t>〔十八〕員工退休準備金</t>
  </si>
  <si>
    <t>〔十九〕車輛折舊費上限</t>
  </si>
  <si>
    <t>105年場地訓練32節成本分析計算表105-11-16</t>
  </si>
  <si>
    <t>〔十九-1〕車輛折舊費下限</t>
  </si>
  <si>
    <t>〔二十〕場考考驗費</t>
  </si>
  <si>
    <t>〔二十一〕道考考驗費</t>
  </si>
  <si>
    <t>〔二十二〕道路考驗設備保險費　　　　　　　　</t>
  </si>
  <si>
    <t>〔二十三〕道路考油費</t>
  </si>
  <si>
    <t>〔二十四〕利潤 含風險管理</t>
  </si>
  <si>
    <t>〔二十五〕 稅捐</t>
  </si>
  <si>
    <t>高標合計</t>
  </si>
  <si>
    <t>低標合計</t>
  </si>
  <si>
    <t>(道路考驗車投保)+(監視系統/2年則折舊)每車每期訓練28人    公式投保總金額+監視系統/2年/每年10期訓練280人*0.85成招生率</t>
  </si>
  <si>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每月地租高標</t>
    </r>
  </si>
  <si>
    <t>每年招生人數平均高標</t>
  </si>
  <si>
    <t>每月地租低標</t>
  </si>
  <si>
    <t>每年招生人數平均低標</t>
  </si>
  <si>
    <t>每節油料核定</t>
  </si>
  <si>
    <t>10小時*1.34</t>
  </si>
  <si>
    <t>12小時*1.67</t>
  </si>
  <si>
    <t>1.67*2</t>
  </si>
  <si>
    <t>1.34*2</t>
  </si>
  <si>
    <t>10人(工資*10人)*(365/35)/12月</t>
  </si>
  <si>
    <t>12人(工資*12人)*(365/35)/12月</t>
  </si>
  <si>
    <t>14人(工資*14人)*(365/35)/12月</t>
  </si>
  <si>
    <t>※旺季找不到教練時因應方法原每位教練最多14人不能降低教練教學人數</t>
  </si>
  <si>
    <t xml:space="preserve">     教練教學14人計算公式12小時*60分鐘=720分鐘/每節50分鐘=14節</t>
  </si>
  <si>
    <t>依勞基法增加1~2小時平均每學員增加鐘點費(教學12人)每位上限需多付</t>
  </si>
  <si>
    <t>每位下限需多付</t>
  </si>
  <si>
    <t>每位下限需多付</t>
  </si>
  <si>
    <t>依勞基法增加3~4小時平均每學員增加鐘點費(教學14人)每位上限需多付</t>
  </si>
  <si>
    <t>加2小時*1.34  工時</t>
  </si>
  <si>
    <t>填寫</t>
  </si>
  <si>
    <t>薪資快速換算表</t>
  </si>
  <si>
    <t>勞基法30條規定每日工時8小時,每週為40小時</t>
  </si>
  <si>
    <t>高標_地租高招生較多駕訓班平均(慨算)</t>
  </si>
  <si>
    <t>低標_地租低招生較少駕訓班平均(慨算)</t>
  </si>
  <si>
    <t>(二十四)合理投資報酬率</t>
  </si>
  <si>
    <t>(二十三)道路考考驗油費</t>
  </si>
  <si>
    <t>(二十)場考考驗員費</t>
  </si>
  <si>
    <t>(二十一)道路考考驗員費</t>
  </si>
  <si>
    <t>(二十二)監視系統目前安裝費用</t>
  </si>
  <si>
    <t>(二十二)道路考驗車加保保險費</t>
  </si>
  <si>
    <t xml:space="preserve"> (一十六)每月地租上限</t>
  </si>
  <si>
    <r>
      <t xml:space="preserve"> (一十六)每月地租下限</t>
    </r>
    <r>
      <rPr>
        <b/>
        <sz val="12"/>
        <color indexed="10"/>
        <rFont val="新細明體"/>
        <family val="1"/>
      </rPr>
      <t>(單一駕訓班須填寫)</t>
    </r>
  </si>
  <si>
    <r>
      <t xml:space="preserve"> (一十九)新車車輛數(領牌)</t>
    </r>
    <r>
      <rPr>
        <b/>
        <sz val="12"/>
        <color indexed="10"/>
        <rFont val="新細明體"/>
        <family val="1"/>
      </rPr>
      <t>(單一駕訓班須填寫)</t>
    </r>
  </si>
  <si>
    <t>※油量需預估油價變動及車輛CC數油耗等</t>
  </si>
  <si>
    <t>高標_地租高招生較多駕訓班平均(慨算)</t>
  </si>
  <si>
    <t>低標_地租低招生較少駕訓班平均(慨算)</t>
  </si>
  <si>
    <t>105年含利潤含稅總合計</t>
  </si>
  <si>
    <t>105年場地訓練32節成本分析計算表</t>
  </si>
  <si>
    <t>※更動本欄內容列印A4表及列印B4表資料自動更正</t>
  </si>
  <si>
    <t xml:space="preserve">  紅色填寫 </t>
  </si>
  <si>
    <t>成本項目審查原則</t>
  </si>
  <si>
    <t>說   明</t>
  </si>
  <si>
    <t xml:space="preserve">上限：參照公路人員訓練所，聘用專任教練鐘點費標準150元。超時200元    依勞基法8~10人                                                                                                 </t>
  </si>
  <si>
    <t>下限：勞工最低時薪133元   依勞基法8~10人     106年1月1日起</t>
  </si>
  <si>
    <t>教練伙食費下限2500*12月=30000/10期/10人=300</t>
  </si>
  <si>
    <t xml:space="preserve">本項依駕訓班班主任座談會商定；按照各班大、小分為上、下限。下限：〔水電費30000+郵電費15000元+雜費 50000元〕*12個月=1140000元 </t>
  </si>
  <si>
    <r>
      <t>上限 : 薪資提撥   6％ 每學員</t>
    </r>
    <r>
      <rPr>
        <sz val="12"/>
        <color indexed="8"/>
        <rFont val="新細明體"/>
        <family val="1"/>
      </rPr>
      <t>？</t>
    </r>
    <r>
      <rPr>
        <sz val="12"/>
        <rFont val="新細明體"/>
        <family val="1"/>
      </rPr>
      <t>元*0.06=？元</t>
    </r>
  </si>
  <si>
    <t>下限：薪資提撥  6％  每學員？元*0.06=？元</t>
  </si>
  <si>
    <t xml:space="preserve">計算公式說明 :  </t>
  </si>
  <si>
    <r>
      <t>上限：參照</t>
    </r>
    <r>
      <rPr>
        <sz val="12"/>
        <color indexed="10"/>
        <rFont val="新細明體"/>
        <family val="1"/>
      </rPr>
      <t>公務人員</t>
    </r>
    <r>
      <rPr>
        <sz val="12"/>
        <rFont val="新細明體"/>
        <family val="1"/>
      </rPr>
      <t>聘講師鐘點費</t>
    </r>
    <r>
      <rPr>
        <sz val="12"/>
        <color indexed="60"/>
        <rFont val="新細明體"/>
        <family val="1"/>
      </rPr>
      <t>800</t>
    </r>
    <r>
      <rPr>
        <sz val="12"/>
        <rFont val="新細明體"/>
        <family val="1"/>
      </rPr>
      <t>元   〔若高、低於百分之五十者，皆捨棄不計〕。</t>
    </r>
  </si>
  <si>
    <t xml:space="preserve">下限：依各班教練平均每期教學人數10人術科成本費下限4000元      每期薪資4000*10=40000*10期/12月=33333        依第14級投保薪資33300元，僱主負擔2372元　　(慨算)                                                                         　              　　　　　　　 </t>
  </si>
  <si>
    <r>
      <t>上限：依各班教練平均每期教學人數10人 術科成本費上限4800元          每期薪資4800*10人=48000*10期/12月=40000元      依第18級投保薪資40100元，僱主負擔2857元</t>
    </r>
    <r>
      <rPr>
        <b/>
        <u val="single"/>
        <sz val="12"/>
        <rFont val="新細明體"/>
        <family val="1"/>
      </rPr>
      <t xml:space="preserve">　(慨算)                     </t>
    </r>
    <r>
      <rPr>
        <sz val="12"/>
        <rFont val="新細明體"/>
        <family val="1"/>
      </rPr>
      <t xml:space="preserve">                            　              　　　　　　　 </t>
    </r>
  </si>
  <si>
    <t xml:space="preserve">上限   。教練車以1800cc以下至1200cc計算。每車每年牌照稅7120元，使用燃料費4800元，合計為11920元。                                                   </t>
  </si>
  <si>
    <t xml:space="preserve">合理投資報酬率，依台銀一年定期存款利率1.37百分比計算。上限平均13925平方公尺，下限平均為8046平方公尺。 本項從一至二十三之總合計數作為投資額並給予百分之0.10為利潤。                                             </t>
  </si>
  <si>
    <r>
      <t xml:space="preserve">上限  : 印花稅千份之四驗(印花總繳)   </t>
    </r>
    <r>
      <rPr>
        <b/>
        <sz val="12"/>
        <rFont val="新細明體"/>
        <family val="1"/>
      </rPr>
      <t>含利潤總合計*0.004</t>
    </r>
  </si>
  <si>
    <t xml:space="preserve"> 本項從一至二十三之總合計數作為投資額並給予百分之0.10為利潤。  </t>
  </si>
  <si>
    <t>105年場地訓練32節成本分析計算表</t>
  </si>
  <si>
    <r>
      <t>計算公式說明 :</t>
    </r>
    <r>
      <rPr>
        <b/>
        <sz val="12"/>
        <rFont val="標楷體"/>
        <family val="4"/>
      </rPr>
      <t xml:space="preserve"> (修正內容請至列印公式說明工作表)</t>
    </r>
  </si>
  <si>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t>
    </r>
  </si>
  <si>
    <t xml:space="preserve"> 每月地租高標</t>
  </si>
  <si>
    <t>高標</t>
  </si>
  <si>
    <t>低標</t>
  </si>
  <si>
    <t>高低標差額</t>
  </si>
  <si>
    <t xml:space="preserve">高標為地區成本較高駕訓班  低標地區成本較低駕訓班 </t>
  </si>
  <si>
    <t>1.:招生越少提高地租及人事成本分攤</t>
  </si>
  <si>
    <t xml:space="preserve">2.教練薪資:教練平均每期教學人數10人 </t>
  </si>
  <si>
    <t>5.本會未計算每年每人2套制服費+每年每人1次旅遊費用</t>
  </si>
  <si>
    <t>7.學科教是容量建議改40人</t>
  </si>
  <si>
    <t>8.會計科目一樣學會分工更細</t>
  </si>
  <si>
    <t>9.補課加班費學會未列入項目</t>
  </si>
  <si>
    <t>成本項目審查原則(修正內容請至學會成本調整公式工作表)</t>
  </si>
  <si>
    <r>
      <t xml:space="preserve"> 上限：班主任55000元、組長45000元、技 工40000元、職員</t>
    </r>
    <r>
      <rPr>
        <b/>
        <sz val="12"/>
        <color indexed="10"/>
        <rFont val="新細明體"/>
        <family val="1"/>
      </rPr>
      <t>6</t>
    </r>
    <r>
      <rPr>
        <sz val="12"/>
        <rFont val="新細明體"/>
        <family val="1"/>
      </rPr>
      <t>人</t>
    </r>
    <r>
      <rPr>
        <b/>
        <u val="single"/>
        <sz val="12"/>
        <rFont val="新細明體"/>
        <family val="1"/>
      </rPr>
      <t>每年招生名額人</t>
    </r>
    <r>
      <rPr>
        <sz val="12"/>
        <rFont val="新細明體"/>
        <family val="1"/>
      </rPr>
      <t>。</t>
    </r>
    <r>
      <rPr>
        <b/>
        <u val="single"/>
        <sz val="12"/>
        <rFont val="新細明體"/>
        <family val="1"/>
      </rPr>
      <t>依場地基本資料自動調整</t>
    </r>
    <r>
      <rPr>
        <sz val="12"/>
        <rFont val="新細明體"/>
        <family val="1"/>
      </rPr>
      <t xml:space="preserve">                                                                           </t>
    </r>
  </si>
  <si>
    <r>
      <t>下限：班主任50000元、組長40000元、技工35000元、職員</t>
    </r>
    <r>
      <rPr>
        <b/>
        <sz val="12"/>
        <color indexed="10"/>
        <rFont val="新細明體"/>
        <family val="1"/>
      </rPr>
      <t>4</t>
    </r>
    <r>
      <rPr>
        <sz val="12"/>
        <rFont val="新細明體"/>
        <family val="1"/>
      </rPr>
      <t>人。                                                               每期學員</t>
    </r>
    <r>
      <rPr>
        <sz val="12"/>
        <color indexed="12"/>
        <rFont val="新細明體"/>
        <family val="1"/>
      </rPr>
      <t>180</t>
    </r>
    <r>
      <rPr>
        <sz val="12"/>
        <rFont val="新細明體"/>
        <family val="1"/>
      </rPr>
      <t>人以下 者，職員5人；學員</t>
    </r>
    <r>
      <rPr>
        <sz val="12"/>
        <color indexed="12"/>
        <rFont val="新細明體"/>
        <family val="1"/>
      </rPr>
      <t>180</t>
    </r>
    <r>
      <rPr>
        <sz val="12"/>
        <rFont val="新細明體"/>
        <family val="1"/>
      </rPr>
      <t>人以上者，每增加100人則增加職員1人。</t>
    </r>
    <r>
      <rPr>
        <b/>
        <u val="single"/>
        <sz val="12"/>
        <rFont val="新細明體"/>
        <family val="1"/>
      </rPr>
      <t>每年招生名額人     依場地基本資料自動調整</t>
    </r>
  </si>
  <si>
    <t>本項依學會召開班主任會議商訂上限：含題庫、講義和試卷共計200元。　　　　　　　　　　　　　　　　　　</t>
  </si>
  <si>
    <t>參照現行油價，每公升為25元〔含機油〕每車耗油率：核定為2.5公升。 本項不分上、下限。每車耗油率*節數〔25〕*每公升油價=25元   上限：2.5*32節*25元=2000元　下限：2.5*32節*25元=2000</t>
  </si>
  <si>
    <r>
      <t>下限：班主任50000元、組長40000元、技工35000元、職員</t>
    </r>
    <r>
      <rPr>
        <b/>
        <sz val="12"/>
        <color indexed="10"/>
        <rFont val="新細明體"/>
        <family val="1"/>
      </rPr>
      <t>四</t>
    </r>
    <r>
      <rPr>
        <sz val="12"/>
        <rFont val="新細明體"/>
        <family val="1"/>
      </rPr>
      <t xml:space="preserve">人22000*5=110000元、工友20000元、共計255000元*12月=3060000元*0.06/每年招生名額。  每期學員180人以下者，職員5人；學員180人以上者，每增加100人則增加職員1人。                                                                 </t>
    </r>
  </si>
  <si>
    <r>
      <t>每一人2000元÷14人=</t>
    </r>
    <r>
      <rPr>
        <sz val="12"/>
        <color indexed="10"/>
        <rFont val="新細明體"/>
        <family val="1"/>
      </rPr>
      <t>143</t>
    </r>
    <r>
      <rPr>
        <sz val="12"/>
        <rFont val="新細明體"/>
        <family val="1"/>
      </rPr>
      <t>元</t>
    </r>
  </si>
  <si>
    <r>
      <rPr>
        <sz val="12"/>
        <color indexed="10"/>
        <rFont val="新細明體"/>
        <family val="1"/>
      </rPr>
      <t>依公訓所建議</t>
    </r>
    <r>
      <rPr>
        <sz val="12"/>
        <rFont val="新細明體"/>
        <family val="1"/>
      </rPr>
      <t>每人2公升</t>
    </r>
  </si>
  <si>
    <r>
      <t>本項依</t>
    </r>
    <r>
      <rPr>
        <sz val="12"/>
        <color indexed="10"/>
        <rFont val="新細明體"/>
        <family val="1"/>
      </rPr>
      <t>學會</t>
    </r>
    <r>
      <rPr>
        <sz val="12"/>
        <rFont val="新細明體"/>
        <family val="1"/>
      </rPr>
      <t>班主任座談會商定；按照各班教練場面積11000平方公尺分為上、下限。　　　　　　　　</t>
    </r>
  </si>
  <si>
    <r>
      <t>本項依學會班主任座談會商定；每平方公尺21.5元計算為 253421元。本項依場地面積11000及8100分為上、下限。                                                                                                                                           上限：平均11000</t>
    </r>
    <r>
      <rPr>
        <sz val="10"/>
        <color indexed="10"/>
        <rFont val="新細明體"/>
        <family val="1"/>
      </rPr>
      <t>＊</t>
    </r>
    <r>
      <rPr>
        <sz val="12"/>
        <color indexed="10"/>
        <rFont val="新細明體"/>
        <family val="1"/>
      </rPr>
      <t xml:space="preserve">21.5=236500元　　　　　         </t>
    </r>
  </si>
  <si>
    <t xml:space="preserve">每車每期招生人數10人。                     　　                                                                               上限：依照本項依學會班主任座談會商定；維護費為37500元                                                                  上限：37500元/〔365/35〕/10=375元　   時際招生6~7成 以10人計算                                                                                              </t>
  </si>
  <si>
    <t>94年監理所版本</t>
  </si>
  <si>
    <t>上限合計</t>
  </si>
  <si>
    <t>下限合計</t>
  </si>
  <si>
    <t>上限差額</t>
  </si>
  <si>
    <t>下限差額</t>
  </si>
  <si>
    <t>計算公式(計算內容、金額)</t>
  </si>
  <si>
    <t>成本相目審查原則</t>
  </si>
  <si>
    <t>說            明</t>
  </si>
  <si>
    <t>與105年學會成本差異性:</t>
  </si>
  <si>
    <r>
      <t xml:space="preserve">每個人1.5個月上限339000*1.5=508500元 </t>
    </r>
    <r>
      <rPr>
        <b/>
        <u val="single"/>
        <sz val="12"/>
        <rFont val="新細明體"/>
        <family val="1"/>
      </rPr>
      <t xml:space="preserve"> 依場地基本資料自動調整</t>
    </r>
  </si>
  <si>
    <t>※更動本欄內容3.列印A4表及6.列印B4表資料自動更正</t>
  </si>
  <si>
    <t>嘉義站、雲林站、台南站</t>
  </si>
  <si>
    <r>
      <rPr>
        <sz val="10"/>
        <rFont val="新細明體"/>
        <family val="1"/>
      </rPr>
      <t>每年招生低於1200人為平均低標</t>
    </r>
    <r>
      <rPr>
        <b/>
        <sz val="12"/>
        <color indexed="10"/>
        <rFont val="新細明體"/>
        <family val="1"/>
      </rPr>
      <t>(單一駕訓班須填寫)</t>
    </r>
  </si>
  <si>
    <t>每年招生超過1400人為平均高標</t>
  </si>
  <si>
    <r>
      <t xml:space="preserve"> (一十四)原場內車輛數(領牌</t>
    </r>
    <r>
      <rPr>
        <b/>
        <sz val="11"/>
        <rFont val="新細明體"/>
        <family val="1"/>
      </rPr>
      <t>)</t>
    </r>
    <r>
      <rPr>
        <b/>
        <sz val="11"/>
        <color indexed="10"/>
        <rFont val="新細明體"/>
        <family val="1"/>
      </rPr>
      <t>(單一駕訓班須填寫)</t>
    </r>
  </si>
  <si>
    <t xml:space="preserve"> (一十四)原場內車輛數(領牌)高標</t>
  </si>
  <si>
    <r>
      <t>車輛數</t>
    </r>
    <r>
      <rPr>
        <b/>
        <sz val="12"/>
        <color indexed="10"/>
        <rFont val="新細明體"/>
        <family val="1"/>
      </rPr>
      <t>低標</t>
    </r>
  </si>
  <si>
    <r>
      <t>車輛數</t>
    </r>
    <r>
      <rPr>
        <b/>
        <sz val="12"/>
        <color indexed="10"/>
        <rFont val="新細明體"/>
        <family val="1"/>
      </rPr>
      <t>高標</t>
    </r>
  </si>
  <si>
    <t>藍色字     基本資料自動調整</t>
  </si>
  <si>
    <t>紅色字區   可更正</t>
  </si>
  <si>
    <t>10小時上限</t>
  </si>
  <si>
    <t>10小時下限</t>
  </si>
  <si>
    <t>8小時上限</t>
  </si>
  <si>
    <t>8小時人下限</t>
  </si>
  <si>
    <t>12小時上限</t>
  </si>
  <si>
    <t>12小時下限</t>
  </si>
  <si>
    <t>說   明</t>
  </si>
  <si>
    <t>嘉義區監理所</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</si>
</sst>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quot;#,##0"/>
    <numFmt numFmtId="178" formatCode="#,##0_ "/>
    <numFmt numFmtId="179" formatCode="&quot;$&quot;#,##0.0"/>
    <numFmt numFmtId="180" formatCode="&quot;$&quot;#,##0_);[Red]\(&quot;$&quot;#,##0\)"/>
    <numFmt numFmtId="181" formatCode="&quot;$&quot;#,##0.00_);[Red]\(&quot;$&quot;#,##0.00\)"/>
    <numFmt numFmtId="182" formatCode="&quot;$&quot;#,##0.0_);[Red]\(&quot;$&quot;#,##0.0\)"/>
    <numFmt numFmtId="183" formatCode="&quot;$&quot;#,##0.000_);[Red]\(&quot;$&quot;#,##0.000\)"/>
    <numFmt numFmtId="184" formatCode="#,##0.00_);[Red]\(#,##0.00\)"/>
    <numFmt numFmtId="185" formatCode="#,##0_);[Red]\(#,##0\)"/>
    <numFmt numFmtId="186" formatCode="&quot;$&quot;#,##0.0000_);[Red]\(&quot;$&quot;#,##0.0000\)"/>
    <numFmt numFmtId="187" formatCode="#,##0.000_);[Red]\(#,##0.000\)"/>
    <numFmt numFmtId="188" formatCode="m/d"/>
    <numFmt numFmtId="189" formatCode="aaa"/>
    <numFmt numFmtId="190" formatCode="#,##0.0_);[Red]\(#,##0.0\)"/>
    <numFmt numFmtId="191" formatCode="&quot;Yes&quot;;&quot;Yes&quot;;&quot;No&quot;"/>
    <numFmt numFmtId="192" formatCode="&quot;True&quot;;&quot;True&quot;;&quot;False&quot;"/>
    <numFmt numFmtId="193" formatCode="&quot;On&quot;;&quot;On&quot;;&quot;Off&quot;"/>
    <numFmt numFmtId="194" formatCode="[$€-2]\ #,##0.00_);[Red]\([$€-2]\ #,##0.00\)"/>
    <numFmt numFmtId="195" formatCode="mmm\-yyyy"/>
    <numFmt numFmtId="196" formatCode="0_ "/>
    <numFmt numFmtId="197" formatCode="0_);[Red]\(0\)"/>
    <numFmt numFmtId="198" formatCode="0.00_ "/>
    <numFmt numFmtId="199" formatCode="yyyy&quot;年&quot;mm&quot;月&quot;dd&quot;日&quot;"/>
    <numFmt numFmtId="200" formatCode="m/d;@"/>
    <numFmt numFmtId="201" formatCode="[$-404]aaa;@"/>
  </numFmts>
  <fonts count="164">
    <font>
      <sz val="12"/>
      <name val="新細明體"/>
      <family val="1"/>
    </font>
    <font>
      <sz val="9"/>
      <name val="新細明體"/>
      <family val="1"/>
    </font>
    <font>
      <sz val="10"/>
      <name val="新細明體"/>
      <family val="1"/>
    </font>
    <font>
      <sz val="12"/>
      <color indexed="10"/>
      <name val="新細明體"/>
      <family val="1"/>
    </font>
    <font>
      <sz val="12"/>
      <color indexed="12"/>
      <name val="新細明體"/>
      <family val="1"/>
    </font>
    <font>
      <sz val="12"/>
      <color indexed="60"/>
      <name val="新細明體"/>
      <family val="1"/>
    </font>
    <font>
      <sz val="12"/>
      <color indexed="17"/>
      <name val="新細明體"/>
      <family val="1"/>
    </font>
    <font>
      <b/>
      <u val="single"/>
      <sz val="12"/>
      <name val="新細明體"/>
      <family val="1"/>
    </font>
    <font>
      <b/>
      <u val="single"/>
      <sz val="12"/>
      <color indexed="10"/>
      <name val="新細明體"/>
      <family val="1"/>
    </font>
    <font>
      <sz val="10"/>
      <color indexed="10"/>
      <name val="新細明體"/>
      <family val="1"/>
    </font>
    <font>
      <b/>
      <sz val="16"/>
      <name val="新細明體"/>
      <family val="1"/>
    </font>
    <font>
      <sz val="12"/>
      <color indexed="8"/>
      <name val="新細明體"/>
      <family val="1"/>
    </font>
    <font>
      <b/>
      <u val="single"/>
      <sz val="12"/>
      <color indexed="12"/>
      <name val="新細明體"/>
      <family val="1"/>
    </font>
    <font>
      <sz val="24"/>
      <name val="標楷體"/>
      <family val="4"/>
    </font>
    <font>
      <b/>
      <sz val="14"/>
      <name val="新細明體"/>
      <family val="1"/>
    </font>
    <font>
      <sz val="12"/>
      <color indexed="16"/>
      <name val="新細明體"/>
      <family val="1"/>
    </font>
    <font>
      <sz val="8"/>
      <name val="新細明體"/>
      <family val="1"/>
    </font>
    <font>
      <b/>
      <sz val="12"/>
      <color indexed="12"/>
      <name val="新細明體"/>
      <family val="1"/>
    </font>
    <font>
      <b/>
      <sz val="12"/>
      <name val="新細明體"/>
      <family val="1"/>
    </font>
    <font>
      <b/>
      <sz val="20"/>
      <name val="新細明體"/>
      <family val="1"/>
    </font>
    <font>
      <sz val="20"/>
      <name val="新細明體"/>
      <family val="1"/>
    </font>
    <font>
      <b/>
      <sz val="22"/>
      <name val="華康新儷粗黑"/>
      <family val="1"/>
    </font>
    <font>
      <b/>
      <sz val="20"/>
      <name val="Times New Roman"/>
      <family val="1"/>
    </font>
    <font>
      <b/>
      <sz val="20"/>
      <name val="華康儷粗黑"/>
      <family val="3"/>
    </font>
    <font>
      <sz val="10"/>
      <name val="Times New Roman"/>
      <family val="1"/>
    </font>
    <font>
      <sz val="12"/>
      <name val="Times New Roman"/>
      <family val="1"/>
    </font>
    <font>
      <sz val="12"/>
      <name val="細明體"/>
      <family val="3"/>
    </font>
    <font>
      <b/>
      <sz val="12"/>
      <color indexed="10"/>
      <name val="標楷體"/>
      <family val="4"/>
    </font>
    <font>
      <b/>
      <u val="single"/>
      <sz val="12"/>
      <color indexed="10"/>
      <name val="標楷體"/>
      <family val="4"/>
    </font>
    <font>
      <sz val="11"/>
      <name val="新細明體"/>
      <family val="1"/>
    </font>
    <font>
      <b/>
      <u val="single"/>
      <sz val="11"/>
      <name val="新細明體"/>
      <family val="1"/>
    </font>
    <font>
      <b/>
      <sz val="10"/>
      <color indexed="10"/>
      <name val="新細明體"/>
      <family val="1"/>
    </font>
    <font>
      <sz val="16"/>
      <name val="標楷體"/>
      <family val="4"/>
    </font>
    <font>
      <sz val="12"/>
      <name val="標楷體"/>
      <family val="4"/>
    </font>
    <font>
      <sz val="20"/>
      <name val="標楷體"/>
      <family val="4"/>
    </font>
    <font>
      <sz val="16"/>
      <name val="新細明體"/>
      <family val="1"/>
    </font>
    <font>
      <b/>
      <sz val="18"/>
      <name val="新細明體"/>
      <family val="1"/>
    </font>
    <font>
      <sz val="18"/>
      <name val="標楷體"/>
      <family val="4"/>
    </font>
    <font>
      <sz val="6"/>
      <name val="新細明體"/>
      <family val="1"/>
    </font>
    <font>
      <b/>
      <sz val="10"/>
      <name val="新細明體"/>
      <family val="1"/>
    </font>
    <font>
      <sz val="10"/>
      <name val="標楷體"/>
      <family val="4"/>
    </font>
    <font>
      <b/>
      <sz val="10"/>
      <name val="標楷體"/>
      <family val="4"/>
    </font>
    <font>
      <sz val="7"/>
      <name val="新細明體"/>
      <family val="1"/>
    </font>
    <font>
      <b/>
      <sz val="14"/>
      <name val="文鼎粗隸"/>
      <family val="3"/>
    </font>
    <font>
      <b/>
      <sz val="11"/>
      <name val="新細明體"/>
      <family val="1"/>
    </font>
    <font>
      <b/>
      <sz val="9"/>
      <name val="新細明體"/>
      <family val="1"/>
    </font>
    <font>
      <u val="single"/>
      <sz val="12"/>
      <name val="新細明體"/>
      <family val="1"/>
    </font>
    <font>
      <u val="single"/>
      <sz val="9"/>
      <name val="新細明體"/>
      <family val="1"/>
    </font>
    <font>
      <sz val="14"/>
      <name val="新細明體"/>
      <family val="1"/>
    </font>
    <font>
      <sz val="9"/>
      <name val="Tahoma"/>
      <family val="2"/>
    </font>
    <font>
      <b/>
      <sz val="9"/>
      <name val="Tahoma"/>
      <family val="2"/>
    </font>
    <font>
      <sz val="9"/>
      <name val="細明體"/>
      <family val="3"/>
    </font>
    <font>
      <sz val="14"/>
      <name val="標楷體"/>
      <family val="4"/>
    </font>
    <font>
      <b/>
      <sz val="28"/>
      <name val="標楷體"/>
      <family val="4"/>
    </font>
    <font>
      <sz val="18"/>
      <name val="華康中特圓體(P)"/>
      <family val="1"/>
    </font>
    <font>
      <b/>
      <sz val="16"/>
      <color indexed="62"/>
      <name val="華康中特圓體(P)"/>
      <family val="1"/>
    </font>
    <font>
      <b/>
      <sz val="16"/>
      <color indexed="30"/>
      <name val="華康中特圓體(P)"/>
      <family val="1"/>
    </font>
    <font>
      <b/>
      <u val="single"/>
      <sz val="8"/>
      <name val="新細明體"/>
      <family val="1"/>
    </font>
    <font>
      <b/>
      <u val="single"/>
      <sz val="14"/>
      <color indexed="10"/>
      <name val="標楷體"/>
      <family val="4"/>
    </font>
    <font>
      <b/>
      <sz val="12"/>
      <color indexed="10"/>
      <name val="新細明體"/>
      <family val="1"/>
    </font>
    <font>
      <sz val="12"/>
      <color indexed="8"/>
      <name val="標楷體"/>
      <family val="4"/>
    </font>
    <font>
      <sz val="30"/>
      <color indexed="8"/>
      <name val="標楷體"/>
      <family val="4"/>
    </font>
    <font>
      <b/>
      <sz val="12"/>
      <color indexed="8"/>
      <name val="標楷體"/>
      <family val="4"/>
    </font>
    <font>
      <b/>
      <u val="single"/>
      <sz val="16"/>
      <color indexed="10"/>
      <name val="標楷體"/>
      <family val="4"/>
    </font>
    <font>
      <b/>
      <u val="single"/>
      <sz val="11"/>
      <color indexed="10"/>
      <name val="新細明體"/>
      <family val="1"/>
    </font>
    <font>
      <sz val="18"/>
      <color indexed="8"/>
      <name val="華康中特圓體(P)"/>
      <family val="1"/>
    </font>
    <font>
      <sz val="18"/>
      <color indexed="10"/>
      <name val="華康中特圓體(P)"/>
      <family val="1"/>
    </font>
    <font>
      <sz val="14"/>
      <color indexed="8"/>
      <name val="標楷體"/>
      <family val="4"/>
    </font>
    <font>
      <b/>
      <sz val="14"/>
      <color indexed="30"/>
      <name val="標楷體"/>
      <family val="4"/>
    </font>
    <font>
      <b/>
      <sz val="14"/>
      <color indexed="8"/>
      <name val="標楷體"/>
      <family val="4"/>
    </font>
    <font>
      <b/>
      <sz val="14"/>
      <color indexed="10"/>
      <name val="標楷體"/>
      <family val="4"/>
    </font>
    <font>
      <b/>
      <u val="single"/>
      <sz val="8"/>
      <color indexed="10"/>
      <name val="新細明體"/>
      <family val="1"/>
    </font>
    <font>
      <b/>
      <sz val="10"/>
      <color indexed="8"/>
      <name val="標楷體"/>
      <family val="4"/>
    </font>
    <font>
      <b/>
      <sz val="16"/>
      <color indexed="8"/>
      <name val="華康中特圓體(P)"/>
      <family val="1"/>
    </font>
    <font>
      <b/>
      <sz val="10"/>
      <color indexed="8"/>
      <name val="微軟正黑體"/>
      <family val="2"/>
    </font>
    <font>
      <b/>
      <sz val="12"/>
      <color indexed="44"/>
      <name val="標楷體"/>
      <family val="4"/>
    </font>
    <font>
      <b/>
      <u val="single"/>
      <sz val="12"/>
      <color indexed="30"/>
      <name val="新細明體"/>
      <family val="1"/>
    </font>
    <font>
      <b/>
      <u val="single"/>
      <sz val="10"/>
      <color indexed="30"/>
      <name val="新細明體"/>
      <family val="1"/>
    </font>
    <font>
      <sz val="24"/>
      <color indexed="10"/>
      <name val="標楷體"/>
      <family val="4"/>
    </font>
    <font>
      <b/>
      <sz val="18"/>
      <color indexed="8"/>
      <name val="文鼎粗隸"/>
      <family val="3"/>
    </font>
    <font>
      <sz val="22"/>
      <name val="新細明體"/>
      <family val="1"/>
    </font>
    <font>
      <b/>
      <sz val="22"/>
      <name val="新細明體"/>
      <family val="1"/>
    </font>
    <font>
      <b/>
      <sz val="11"/>
      <color indexed="8"/>
      <name val="Times New Roman"/>
      <family val="1"/>
    </font>
    <font>
      <b/>
      <sz val="18"/>
      <color indexed="8"/>
      <name val="Times New Roman"/>
      <family val="1"/>
    </font>
    <font>
      <b/>
      <sz val="14"/>
      <color indexed="8"/>
      <name val="Times New Roman"/>
      <family val="1"/>
    </font>
    <font>
      <sz val="48"/>
      <name val="標楷體"/>
      <family val="4"/>
    </font>
    <font>
      <sz val="36"/>
      <name val="標楷體"/>
      <family val="4"/>
    </font>
    <font>
      <sz val="36"/>
      <name val="新細明體"/>
      <family val="1"/>
    </font>
    <font>
      <b/>
      <sz val="14"/>
      <name val="標楷體"/>
      <family val="4"/>
    </font>
    <font>
      <sz val="16"/>
      <name val="Times New Roman"/>
      <family val="1"/>
    </font>
    <font>
      <b/>
      <sz val="26"/>
      <name val="標楷體"/>
      <family val="4"/>
    </font>
    <font>
      <b/>
      <sz val="11"/>
      <color indexed="10"/>
      <name val="新細明體"/>
      <family val="1"/>
    </font>
    <font>
      <b/>
      <sz val="20"/>
      <name val="標楷體"/>
      <family val="4"/>
    </font>
    <font>
      <b/>
      <sz val="12"/>
      <name val="標楷體"/>
      <family val="4"/>
    </font>
    <font>
      <sz val="12"/>
      <color indexed="9"/>
      <name val="新細明體"/>
      <family val="1"/>
    </font>
    <font>
      <u val="single"/>
      <sz val="12"/>
      <color indexed="20"/>
      <name val="新細明體"/>
      <family val="1"/>
    </font>
    <font>
      <b/>
      <sz val="12"/>
      <color indexed="8"/>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6"/>
      <color indexed="10"/>
      <name val="新細明體"/>
      <family val="1"/>
    </font>
    <font>
      <b/>
      <u val="single"/>
      <sz val="16"/>
      <color indexed="10"/>
      <name val="新細明體"/>
      <family val="1"/>
    </font>
    <font>
      <sz val="14"/>
      <color indexed="8"/>
      <name val="新細明體"/>
      <family val="1"/>
    </font>
    <font>
      <sz val="36"/>
      <color indexed="8"/>
      <name val="標楷體"/>
      <family val="4"/>
    </font>
    <font>
      <sz val="16"/>
      <color indexed="8"/>
      <name val="新細明體"/>
      <family val="1"/>
    </font>
    <font>
      <sz val="18"/>
      <color indexed="8"/>
      <name val="新細明體"/>
      <family val="1"/>
    </font>
    <font>
      <b/>
      <sz val="14"/>
      <color indexed="10"/>
      <name val="新細明體"/>
      <family val="1"/>
    </font>
    <font>
      <b/>
      <u val="single"/>
      <sz val="14"/>
      <color indexed="10"/>
      <name val="新細明體"/>
      <family val="1"/>
    </font>
    <font>
      <sz val="18"/>
      <color indexed="10"/>
      <name val="標楷體"/>
      <family val="4"/>
    </font>
    <font>
      <b/>
      <sz val="15"/>
      <color indexed="10"/>
      <name val="新細明體"/>
      <family val="1"/>
    </font>
    <font>
      <b/>
      <sz val="24"/>
      <color indexed="10"/>
      <name val="標楷體"/>
      <family val="4"/>
    </font>
    <font>
      <b/>
      <sz val="20"/>
      <color indexed="10"/>
      <name val="新細明體"/>
      <family val="1"/>
    </font>
    <font>
      <b/>
      <sz val="3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FF0000"/>
      <name val="新細明體"/>
      <family val="1"/>
    </font>
    <font>
      <b/>
      <u val="single"/>
      <sz val="16"/>
      <color rgb="FFFF0000"/>
      <name val="新細明體"/>
      <family val="1"/>
    </font>
    <font>
      <sz val="14"/>
      <color theme="1"/>
      <name val="Calibri"/>
      <family val="1"/>
    </font>
    <font>
      <sz val="36"/>
      <color theme="1"/>
      <name val="標楷體"/>
      <family val="4"/>
    </font>
    <font>
      <sz val="16"/>
      <color theme="1"/>
      <name val="Calibri"/>
      <family val="1"/>
    </font>
    <font>
      <sz val="18"/>
      <color theme="1"/>
      <name val="Calibri"/>
      <family val="1"/>
    </font>
    <font>
      <sz val="14"/>
      <name val="Calibri"/>
      <family val="1"/>
    </font>
    <font>
      <b/>
      <sz val="14"/>
      <color rgb="FFFF0000"/>
      <name val="標楷體"/>
      <family val="4"/>
    </font>
    <font>
      <b/>
      <sz val="11"/>
      <color rgb="FFFF0000"/>
      <name val="新細明體"/>
      <family val="1"/>
    </font>
    <font>
      <b/>
      <sz val="12"/>
      <color rgb="FFFF0000"/>
      <name val="新細明體"/>
      <family val="1"/>
    </font>
    <font>
      <b/>
      <sz val="10"/>
      <color rgb="FFFF0000"/>
      <name val="新細明體"/>
      <family val="1"/>
    </font>
    <font>
      <b/>
      <u val="single"/>
      <sz val="12"/>
      <color rgb="FF0070C0"/>
      <name val="新細明體"/>
      <family val="1"/>
    </font>
    <font>
      <b/>
      <sz val="14"/>
      <color rgb="FFFF0000"/>
      <name val="新細明體"/>
      <family val="1"/>
    </font>
    <font>
      <b/>
      <u val="single"/>
      <sz val="14"/>
      <color rgb="FFFF0000"/>
      <name val="新細明體"/>
      <family val="1"/>
    </font>
    <font>
      <sz val="18"/>
      <color rgb="FFFF0000"/>
      <name val="標楷體"/>
      <family val="4"/>
    </font>
    <font>
      <b/>
      <sz val="15"/>
      <color rgb="FFFF0000"/>
      <name val="新細明體"/>
      <family val="1"/>
    </font>
    <font>
      <b/>
      <sz val="12"/>
      <color rgb="FF0000FF"/>
      <name val="新細明體"/>
      <family val="1"/>
    </font>
    <font>
      <b/>
      <sz val="24"/>
      <color rgb="FFFF0000"/>
      <name val="標楷體"/>
      <family val="4"/>
    </font>
    <font>
      <b/>
      <sz val="20"/>
      <color rgb="FFFF0000"/>
      <name val="新細明體"/>
      <family val="1"/>
    </font>
    <font>
      <sz val="12"/>
      <color rgb="FFFF0000"/>
      <name val="新細明體"/>
      <family val="1"/>
    </font>
    <font>
      <b/>
      <u val="single"/>
      <sz val="12"/>
      <color rgb="FFFF0000"/>
      <name val="新細明體"/>
      <family val="1"/>
    </font>
    <font>
      <b/>
      <sz val="36"/>
      <color rgb="FFFF0000"/>
      <name val="新細明體"/>
      <family val="1"/>
    </font>
    <font>
      <b/>
      <sz val="8"/>
      <name val="新細明體"/>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30"/>
        <bgColor indexed="64"/>
      </patternFill>
    </fill>
    <fill>
      <patternFill patternType="solid">
        <fgColor indexed="29"/>
        <bgColor indexed="64"/>
      </patternFill>
    </fill>
    <fill>
      <patternFill patternType="solid">
        <fgColor rgb="FFFFFF00"/>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C000"/>
        <bgColor indexed="64"/>
      </patternFill>
    </fill>
    <fill>
      <patternFill patternType="solid">
        <fgColor rgb="FF99CCFF"/>
        <bgColor indexed="64"/>
      </patternFill>
    </fill>
    <fill>
      <patternFill patternType="solid">
        <fgColor rgb="FFFF99CC"/>
        <bgColor indexed="64"/>
      </patternFill>
    </fill>
    <fill>
      <patternFill patternType="solid">
        <fgColor rgb="FFFFCC00"/>
        <bgColor indexed="64"/>
      </patternFill>
    </fill>
  </fills>
  <borders count="10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color indexed="63"/>
      </bottom>
    </border>
    <border>
      <left style="thin"/>
      <right/>
      <top style="thin"/>
      <bottom/>
    </border>
    <border>
      <left>
        <color indexed="63"/>
      </left>
      <right style="thin"/>
      <top style="thin"/>
      <bottom>
        <color indexed="63"/>
      </bottom>
    </border>
    <border>
      <left style="thin"/>
      <right style="thin"/>
      <top>
        <color indexed="63"/>
      </top>
      <bottom>
        <color indexed="63"/>
      </bottom>
    </border>
    <border>
      <left style="thin"/>
      <right/>
      <top/>
      <bottom/>
    </border>
    <border>
      <left/>
      <right style="thin"/>
      <top/>
      <bottom/>
    </border>
    <border>
      <left style="thin"/>
      <right style="thin"/>
      <top>
        <color indexed="63"/>
      </top>
      <bottom style="thin"/>
    </border>
    <border>
      <left style="thin"/>
      <right/>
      <top/>
      <bottom style="thin"/>
    </border>
    <border>
      <left>
        <color indexed="63"/>
      </left>
      <right style="thin"/>
      <top>
        <color indexed="63"/>
      </top>
      <bottom style="thin"/>
    </border>
    <border>
      <left/>
      <right/>
      <top style="thin"/>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right style="medium"/>
      <top style="thin"/>
      <bottom style="thin"/>
    </border>
    <border>
      <left style="thin"/>
      <right style="thick"/>
      <top style="thin"/>
      <bottom style="thin"/>
    </border>
    <border>
      <left style="thin"/>
      <right style="medium"/>
      <top style="thin"/>
      <bottom style="thin"/>
    </border>
    <border>
      <left/>
      <right style="medium"/>
      <top/>
      <bottom style="thin"/>
    </border>
    <border>
      <left style="medium"/>
      <right style="thin"/>
      <top style="medium"/>
      <bottom style="thin"/>
    </border>
    <border>
      <left>
        <color indexed="63"/>
      </left>
      <right style="medium"/>
      <top style="medium"/>
      <bottom style="thin"/>
    </border>
    <border>
      <left/>
      <right style="medium"/>
      <top style="medium"/>
      <bottom style="medium"/>
    </border>
    <border>
      <left style="medium"/>
      <right/>
      <top style="medium"/>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medium"/>
    </border>
    <border>
      <left/>
      <right style="medium"/>
      <top style="thin"/>
      <bottom style="medium"/>
    </border>
    <border>
      <left style="thin"/>
      <right style="thick"/>
      <top/>
      <bottom style="medium"/>
    </border>
    <border>
      <left style="medium"/>
      <right/>
      <top style="thin"/>
      <bottom style="medium"/>
    </border>
    <border>
      <left>
        <color indexed="63"/>
      </left>
      <right>
        <color indexed="63"/>
      </right>
      <top style="medium"/>
      <bottom>
        <color indexed="63"/>
      </bottom>
    </border>
    <border>
      <left style="medium"/>
      <right style="medium"/>
      <top style="thin"/>
      <bottom>
        <color indexed="63"/>
      </bottom>
    </border>
    <border>
      <left style="medium"/>
      <right style="thin"/>
      <top>
        <color indexed="63"/>
      </top>
      <bottom style="thin"/>
    </border>
    <border>
      <left style="thin"/>
      <right style="medium"/>
      <top/>
      <bottom/>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right/>
      <top style="thin"/>
      <bottom style="medium"/>
    </border>
    <border>
      <left style="thin"/>
      <right>
        <color indexed="63"/>
      </right>
      <top style="thin"/>
      <bottom style="medium"/>
    </border>
    <border>
      <left style="medium"/>
      <right style="medium"/>
      <top>
        <color indexed="63"/>
      </top>
      <bottom style="thin"/>
    </border>
    <border>
      <left>
        <color indexed="63"/>
      </left>
      <right style="thin"/>
      <top style="thin"/>
      <bottom style="medium"/>
    </border>
    <border>
      <left>
        <color indexed="63"/>
      </left>
      <right style="thin"/>
      <top>
        <color indexed="63"/>
      </top>
      <bottom style="medium"/>
    </border>
    <border>
      <left style="thick">
        <color rgb="FFFF0000"/>
      </left>
      <right style="thin"/>
      <top style="medium"/>
      <bottom style="thin"/>
    </border>
    <border>
      <left style="thick">
        <color rgb="FFFF0000"/>
      </left>
      <right style="thin"/>
      <top style="thin"/>
      <bottom style="medium"/>
    </border>
    <border>
      <left style="thick">
        <color rgb="FFFF0000"/>
      </left>
      <right style="thick">
        <color rgb="FFFF0000"/>
      </right>
      <top style="thick">
        <color rgb="FFFF0000"/>
      </top>
      <bottom style="thin"/>
    </border>
    <border>
      <left>
        <color indexed="63"/>
      </left>
      <right style="thick">
        <color rgb="FFFF0000"/>
      </right>
      <top>
        <color indexed="63"/>
      </top>
      <bottom>
        <color indexed="63"/>
      </bottom>
    </border>
    <border>
      <left style="thick">
        <color rgb="FFFF0000"/>
      </left>
      <right style="thick">
        <color rgb="FFFF0000"/>
      </right>
      <top style="thin"/>
      <bottom style="thick">
        <color rgb="FFFF0000"/>
      </bottom>
    </border>
    <border>
      <left style="thick">
        <color rgb="FFFF0000"/>
      </left>
      <right style="thick">
        <color rgb="FFFF0000"/>
      </right>
      <top>
        <color indexed="63"/>
      </top>
      <bottom style="thin"/>
    </border>
    <border>
      <left style="thin"/>
      <right>
        <color indexed="63"/>
      </right>
      <top style="medium"/>
      <bottom style="thick">
        <color rgb="FFFF0000"/>
      </bottom>
    </border>
    <border>
      <left>
        <color indexed="63"/>
      </left>
      <right>
        <color indexed="63"/>
      </right>
      <top style="thick">
        <color rgb="FFFF0000"/>
      </top>
      <bottom style="medium"/>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
      <left style="medium"/>
      <right/>
      <top style="thin"/>
      <bottom style="thin"/>
    </border>
    <border>
      <left style="medium"/>
      <right>
        <color indexed="63"/>
      </right>
      <top>
        <color indexed="63"/>
      </top>
      <bottom style="thin"/>
    </border>
    <border>
      <left style="medium"/>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24" fillId="0" borderId="0" applyNumberFormat="0" applyFill="0" applyBorder="0" applyAlignment="0" applyProtection="0"/>
    <xf numFmtId="0" fontId="125" fillId="19" borderId="0" applyNumberFormat="0" applyBorder="0" applyAlignment="0" applyProtection="0"/>
    <xf numFmtId="0" fontId="126" fillId="0" borderId="1" applyNumberFormat="0" applyFill="0" applyAlignment="0" applyProtection="0"/>
    <xf numFmtId="0" fontId="127" fillId="20" borderId="0" applyNumberFormat="0" applyBorder="0" applyAlignment="0" applyProtection="0"/>
    <xf numFmtId="0" fontId="6" fillId="4" borderId="0" applyNumberFormat="0" applyBorder="0" applyAlignment="0" applyProtection="0"/>
    <xf numFmtId="9" fontId="0" fillId="0" borderId="0" applyFont="0" applyFill="0" applyBorder="0" applyAlignment="0" applyProtection="0"/>
    <xf numFmtId="0" fontId="1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3" applyNumberFormat="0" applyFill="0" applyAlignment="0" applyProtection="0"/>
    <xf numFmtId="0" fontId="0" fillId="22" borderId="4" applyNumberFormat="0" applyFon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32" fillId="0" borderId="0" applyNumberFormat="0" applyFill="0" applyBorder="0" applyAlignment="0" applyProtection="0"/>
    <xf numFmtId="0" fontId="133" fillId="0" borderId="5"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5" fillId="0" borderId="0" applyNumberFormat="0" applyFill="0" applyBorder="0" applyAlignment="0" applyProtection="0"/>
    <xf numFmtId="0" fontId="136" fillId="29" borderId="2" applyNumberFormat="0" applyAlignment="0" applyProtection="0"/>
    <xf numFmtId="0" fontId="137" fillId="21" borderId="8" applyNumberFormat="0" applyAlignment="0" applyProtection="0"/>
    <xf numFmtId="0" fontId="138" fillId="30" borderId="9" applyNumberFormat="0" applyAlignment="0" applyProtection="0"/>
    <xf numFmtId="0" fontId="139" fillId="31" borderId="0" applyNumberFormat="0" applyBorder="0" applyAlignment="0" applyProtection="0"/>
    <xf numFmtId="0" fontId="140" fillId="0" borderId="0" applyNumberFormat="0" applyFill="0" applyBorder="0" applyAlignment="0" applyProtection="0"/>
  </cellStyleXfs>
  <cellXfs count="1834">
    <xf numFmtId="0" fontId="0" fillId="0" borderId="0" xfId="0" applyAlignment="1">
      <alignment vertical="center"/>
    </xf>
    <xf numFmtId="0" fontId="0" fillId="0" borderId="0" xfId="0" applyBorder="1" applyAlignment="1">
      <alignment vertical="center"/>
    </xf>
    <xf numFmtId="0" fontId="0" fillId="0" borderId="0" xfId="33">
      <alignment/>
      <protection/>
    </xf>
    <xf numFmtId="0" fontId="20" fillId="0" borderId="10" xfId="33" applyFont="1" applyBorder="1" applyAlignment="1">
      <alignment horizontal="center"/>
      <protection/>
    </xf>
    <xf numFmtId="0" fontId="20" fillId="0" borderId="10" xfId="33" applyFont="1" applyBorder="1" applyAlignment="1">
      <alignment horizontal="left"/>
      <protection/>
    </xf>
    <xf numFmtId="0" fontId="0" fillId="0" borderId="0" xfId="33" applyAlignment="1">
      <alignment/>
      <protection/>
    </xf>
    <xf numFmtId="0" fontId="2" fillId="0" borderId="11" xfId="33" applyFont="1" applyBorder="1" applyAlignment="1">
      <alignment horizontal="center"/>
      <protection/>
    </xf>
    <xf numFmtId="0" fontId="0" fillId="0" borderId="12" xfId="33" applyBorder="1">
      <alignment/>
      <protection/>
    </xf>
    <xf numFmtId="0" fontId="0" fillId="0" borderId="13" xfId="33" applyBorder="1" applyAlignment="1">
      <alignment horizontal="center"/>
      <protection/>
    </xf>
    <xf numFmtId="0" fontId="0" fillId="0" borderId="14" xfId="33" applyBorder="1" applyAlignment="1">
      <alignment horizontal="center"/>
      <protection/>
    </xf>
    <xf numFmtId="0" fontId="0" fillId="0" borderId="15" xfId="33"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0" borderId="18" xfId="33" applyBorder="1">
      <alignment/>
      <protection/>
    </xf>
    <xf numFmtId="0" fontId="0" fillId="0" borderId="19" xfId="33" applyBorder="1" applyAlignment="1">
      <alignment horizontal="center"/>
      <protection/>
    </xf>
    <xf numFmtId="0" fontId="0" fillId="0" borderId="20" xfId="33" applyBorder="1" applyAlignment="1">
      <alignment horizontal="center"/>
      <protection/>
    </xf>
    <xf numFmtId="0" fontId="2" fillId="0" borderId="12" xfId="33" applyFont="1" applyBorder="1" applyAlignment="1">
      <alignment horizontal="center"/>
      <protection/>
    </xf>
    <xf numFmtId="0" fontId="0" fillId="0" borderId="0" xfId="33" applyBorder="1">
      <alignment/>
      <protection/>
    </xf>
    <xf numFmtId="0" fontId="0" fillId="0" borderId="21" xfId="33" applyBorder="1">
      <alignment/>
      <protection/>
    </xf>
    <xf numFmtId="0" fontId="0" fillId="0" borderId="14" xfId="33" applyBorder="1">
      <alignment/>
      <protection/>
    </xf>
    <xf numFmtId="0" fontId="2" fillId="0" borderId="18" xfId="33" applyFont="1" applyBorder="1">
      <alignment/>
      <protection/>
    </xf>
    <xf numFmtId="0" fontId="0" fillId="0" borderId="10" xfId="33" applyBorder="1">
      <alignment/>
      <protection/>
    </xf>
    <xf numFmtId="0" fontId="0" fillId="0" borderId="20" xfId="33" applyBorder="1">
      <alignment/>
      <protection/>
    </xf>
    <xf numFmtId="0" fontId="0" fillId="0" borderId="15" xfId="33" applyBorder="1">
      <alignment/>
      <protection/>
    </xf>
    <xf numFmtId="0" fontId="2" fillId="0" borderId="16" xfId="33" applyFont="1" applyBorder="1">
      <alignment/>
      <protection/>
    </xf>
    <xf numFmtId="0" fontId="2" fillId="0" borderId="14" xfId="33" applyFont="1" applyBorder="1">
      <alignment/>
      <protection/>
    </xf>
    <xf numFmtId="0" fontId="2" fillId="0" borderId="13" xfId="33" applyFont="1" applyBorder="1">
      <alignment/>
      <protection/>
    </xf>
    <xf numFmtId="0" fontId="2" fillId="0" borderId="21" xfId="33" applyFont="1" applyBorder="1">
      <alignment/>
      <protection/>
    </xf>
    <xf numFmtId="0" fontId="0" fillId="0" borderId="14" xfId="0" applyBorder="1" applyAlignment="1">
      <alignment vertical="center"/>
    </xf>
    <xf numFmtId="0" fontId="0" fillId="0" borderId="21" xfId="0" applyBorder="1" applyAlignment="1">
      <alignment vertical="center"/>
    </xf>
    <xf numFmtId="0" fontId="0" fillId="0" borderId="16" xfId="33" applyBorder="1">
      <alignment/>
      <protection/>
    </xf>
    <xf numFmtId="0" fontId="2" fillId="0" borderId="17" xfId="33" applyFont="1" applyBorder="1">
      <alignment/>
      <protection/>
    </xf>
    <xf numFmtId="0" fontId="2" fillId="0" borderId="0" xfId="33" applyFont="1" applyBorder="1">
      <alignment/>
      <protection/>
    </xf>
    <xf numFmtId="0" fontId="0" fillId="0" borderId="17" xfId="0" applyBorder="1" applyAlignment="1">
      <alignment vertical="center"/>
    </xf>
    <xf numFmtId="0" fontId="2" fillId="0" borderId="16" xfId="33" applyFont="1" applyBorder="1" applyAlignment="1">
      <alignment horizontal="center"/>
      <protection/>
    </xf>
    <xf numFmtId="0" fontId="2" fillId="0" borderId="19" xfId="33" applyFont="1" applyBorder="1">
      <alignment/>
      <protection/>
    </xf>
    <xf numFmtId="0" fontId="2" fillId="0" borderId="20" xfId="33" applyFont="1" applyBorder="1">
      <alignment/>
      <protection/>
    </xf>
    <xf numFmtId="0" fontId="2" fillId="0" borderId="10" xfId="33" applyFont="1" applyBorder="1">
      <alignment/>
      <protection/>
    </xf>
    <xf numFmtId="0" fontId="0" fillId="0" borderId="19" xfId="0" applyBorder="1" applyAlignment="1">
      <alignment vertical="center"/>
    </xf>
    <xf numFmtId="0" fontId="0" fillId="0" borderId="11" xfId="33" applyBorder="1" applyAlignment="1">
      <alignment horizontal="center"/>
      <protection/>
    </xf>
    <xf numFmtId="0" fontId="0" fillId="0" borderId="12" xfId="33" applyBorder="1" applyAlignment="1">
      <alignment horizontal="center"/>
      <protection/>
    </xf>
    <xf numFmtId="0" fontId="0" fillId="0" borderId="18" xfId="33" applyBorder="1" applyAlignment="1">
      <alignment horizontal="center"/>
      <protection/>
    </xf>
    <xf numFmtId="0" fontId="0" fillId="0" borderId="21" xfId="33" applyBorder="1" applyAlignment="1">
      <alignment horizontal="center"/>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0" fontId="25" fillId="0" borderId="15" xfId="33" applyFont="1" applyBorder="1" applyAlignment="1">
      <alignment horizontal="center"/>
      <protection/>
    </xf>
    <xf numFmtId="0" fontId="0" fillId="0" borderId="0" xfId="33" applyBorder="1" applyAlignment="1">
      <alignment horizontal="center"/>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20" fontId="2" fillId="0" borderId="0" xfId="33" applyNumberFormat="1" applyFont="1" applyBorder="1" applyAlignment="1">
      <alignmen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0" fontId="0" fillId="0" borderId="10" xfId="33" applyBorder="1" applyAlignment="1">
      <alignment horizontal="center"/>
      <protection/>
    </xf>
    <xf numFmtId="20" fontId="2" fillId="0" borderId="19" xfId="33" applyNumberFormat="1" applyFont="1" applyBorder="1" applyAlignment="1">
      <alignment horizontal="right"/>
      <protection/>
    </xf>
    <xf numFmtId="0" fontId="2" fillId="0" borderId="20" xfId="33" applyNumberFormat="1" applyFont="1" applyBorder="1" applyAlignment="1">
      <alignment horizontal="right"/>
      <protection/>
    </xf>
    <xf numFmtId="0" fontId="0" fillId="0" borderId="0" xfId="33" applyAlignment="1">
      <alignment horizontal="center"/>
      <protection/>
    </xf>
    <xf numFmtId="0" fontId="26" fillId="0" borderId="21" xfId="33" applyFont="1" applyBorder="1">
      <alignment/>
      <protection/>
    </xf>
    <xf numFmtId="0" fontId="0" fillId="0" borderId="17" xfId="33" applyBorder="1">
      <alignment/>
      <protection/>
    </xf>
    <xf numFmtId="0" fontId="0" fillId="0" borderId="21" xfId="33" applyFont="1" applyBorder="1">
      <alignment/>
      <protection/>
    </xf>
    <xf numFmtId="0" fontId="0" fillId="0" borderId="0" xfId="33" applyBorder="1" applyAlignment="1">
      <alignment/>
      <protection/>
    </xf>
    <xf numFmtId="0" fontId="25" fillId="0" borderId="19" xfId="33" applyNumberFormat="1" applyFont="1" applyBorder="1" applyAlignment="1">
      <alignment/>
      <protection/>
    </xf>
    <xf numFmtId="0" fontId="0" fillId="0" borderId="10" xfId="33" applyFont="1" applyBorder="1">
      <alignment/>
      <protection/>
    </xf>
    <xf numFmtId="0" fontId="0" fillId="0" borderId="10" xfId="0" applyBorder="1" applyAlignment="1">
      <alignment vertical="center"/>
    </xf>
    <xf numFmtId="0" fontId="26" fillId="0" borderId="10" xfId="33" applyFont="1" applyBorder="1">
      <alignment/>
      <protection/>
    </xf>
    <xf numFmtId="0" fontId="0" fillId="0" borderId="11" xfId="0" applyBorder="1" applyAlignment="1">
      <alignment vertical="center"/>
    </xf>
    <xf numFmtId="0" fontId="0" fillId="0" borderId="0" xfId="0" applyAlignment="1" applyProtection="1">
      <alignment vertical="center"/>
      <protection locked="0"/>
    </xf>
    <xf numFmtId="0" fontId="13" fillId="0" borderId="0" xfId="0" applyFont="1" applyAlignment="1" applyProtection="1">
      <alignment vertical="center"/>
      <protection locked="0"/>
    </xf>
    <xf numFmtId="180" fontId="0" fillId="0" borderId="0" xfId="0" applyNumberFormat="1" applyAlignment="1" applyProtection="1">
      <alignment vertical="center"/>
      <protection locked="0"/>
    </xf>
    <xf numFmtId="180" fontId="10" fillId="0" borderId="0" xfId="0" applyNumberFormat="1" applyFont="1" applyAlignment="1" applyProtection="1">
      <alignment horizontal="left" vertical="center"/>
      <protection locked="0"/>
    </xf>
    <xf numFmtId="0" fontId="59" fillId="0" borderId="0" xfId="0" applyFont="1" applyAlignment="1" applyProtection="1">
      <alignment horizontal="left" vertical="center"/>
      <protection locked="0"/>
    </xf>
    <xf numFmtId="180" fontId="8" fillId="0" borderId="0" xfId="0" applyNumberFormat="1" applyFont="1" applyAlignment="1" applyProtection="1">
      <alignment horizontal="center" vertical="center"/>
      <protection locked="0"/>
    </xf>
    <xf numFmtId="185" fontId="0" fillId="0" borderId="0" xfId="0" applyNumberFormat="1" applyAlignment="1" applyProtection="1">
      <alignment horizontal="center" vertical="center"/>
      <protection locked="0"/>
    </xf>
    <xf numFmtId="180" fontId="1" fillId="0" borderId="0" xfId="0" applyNumberFormat="1" applyFont="1" applyAlignment="1" applyProtection="1">
      <alignment vertical="center"/>
      <protection locked="0"/>
    </xf>
    <xf numFmtId="180" fontId="10" fillId="0" borderId="0" xfId="0" applyNumberFormat="1" applyFont="1" applyAlignment="1" applyProtection="1">
      <alignment vertical="center"/>
      <protection locked="0"/>
    </xf>
    <xf numFmtId="0" fontId="18" fillId="0" borderId="0" xfId="0" applyFont="1" applyAlignment="1" applyProtection="1">
      <alignment horizontal="left" vertical="center"/>
      <protection locked="0"/>
    </xf>
    <xf numFmtId="185" fontId="0" fillId="0" borderId="11" xfId="0" applyNumberFormat="1" applyBorder="1" applyAlignment="1" applyProtection="1">
      <alignment horizontal="center" vertical="center"/>
      <protection locked="0"/>
    </xf>
    <xf numFmtId="180" fontId="1" fillId="0" borderId="11" xfId="0" applyNumberFormat="1" applyFont="1" applyBorder="1" applyAlignment="1" applyProtection="1">
      <alignment vertical="center"/>
      <protection locked="0"/>
    </xf>
    <xf numFmtId="0" fontId="0" fillId="0" borderId="0" xfId="0" applyAlignment="1" applyProtection="1">
      <alignment horizontal="right" vertical="center"/>
      <protection locked="0"/>
    </xf>
    <xf numFmtId="180" fontId="0" fillId="0" borderId="11" xfId="0" applyNumberFormat="1" applyBorder="1" applyAlignment="1" applyProtection="1">
      <alignment horizontal="center" vertical="center"/>
      <protection locked="0"/>
    </xf>
    <xf numFmtId="180" fontId="0" fillId="0" borderId="11" xfId="0" applyNumberFormat="1" applyBorder="1" applyAlignment="1" applyProtection="1">
      <alignment vertical="center"/>
      <protection locked="0"/>
    </xf>
    <xf numFmtId="0" fontId="0" fillId="0" borderId="0" xfId="0" applyFill="1" applyBorder="1" applyAlignment="1" applyProtection="1">
      <alignment horizontal="right" vertical="center"/>
      <protection locked="0"/>
    </xf>
    <xf numFmtId="180" fontId="14" fillId="0" borderId="0" xfId="0" applyNumberFormat="1" applyFont="1" applyAlignment="1" applyProtection="1">
      <alignment vertical="center"/>
      <protection locked="0"/>
    </xf>
    <xf numFmtId="180" fontId="0" fillId="0" borderId="0" xfId="0" applyNumberFormat="1" applyAlignment="1" applyProtection="1">
      <alignment horizontal="center" vertical="center"/>
      <protection locked="0"/>
    </xf>
    <xf numFmtId="0" fontId="0" fillId="32" borderId="22" xfId="0" applyFill="1" applyBorder="1" applyAlignment="1" applyProtection="1">
      <alignment vertical="top" wrapText="1"/>
      <protection locked="0"/>
    </xf>
    <xf numFmtId="180" fontId="0" fillId="32" borderId="23" xfId="0" applyNumberFormat="1" applyFill="1" applyBorder="1" applyAlignment="1" applyProtection="1">
      <alignment vertical="center"/>
      <protection locked="0"/>
    </xf>
    <xf numFmtId="180" fontId="0" fillId="32" borderId="24" xfId="0" applyNumberFormat="1" applyFill="1" applyBorder="1" applyAlignment="1" applyProtection="1">
      <alignment vertical="center"/>
      <protection locked="0"/>
    </xf>
    <xf numFmtId="0" fontId="0" fillId="32" borderId="25" xfId="0" applyFill="1" applyBorder="1" applyAlignment="1" applyProtection="1">
      <alignment vertical="top" wrapText="1"/>
      <protection locked="0"/>
    </xf>
    <xf numFmtId="180" fontId="0" fillId="32" borderId="26" xfId="0" applyNumberFormat="1" applyFill="1" applyBorder="1" applyAlignment="1" applyProtection="1">
      <alignment vertical="center"/>
      <protection locked="0"/>
    </xf>
    <xf numFmtId="180" fontId="0" fillId="32" borderId="27" xfId="0" applyNumberFormat="1" applyFill="1" applyBorder="1" applyAlignment="1" applyProtection="1">
      <alignment vertical="center"/>
      <protection locked="0"/>
    </xf>
    <xf numFmtId="0" fontId="0" fillId="0" borderId="22" xfId="0" applyBorder="1" applyAlignment="1" applyProtection="1">
      <alignment vertical="top" wrapText="1"/>
      <protection locked="0"/>
    </xf>
    <xf numFmtId="180" fontId="0" fillId="33" borderId="18" xfId="0" applyNumberFormat="1" applyFill="1" applyBorder="1" applyAlignment="1" applyProtection="1">
      <alignment vertical="center"/>
      <protection locked="0"/>
    </xf>
    <xf numFmtId="180" fontId="0" fillId="33" borderId="28" xfId="0" applyNumberFormat="1" applyFill="1" applyBorder="1" applyAlignment="1" applyProtection="1">
      <alignment vertical="center"/>
      <protection locked="0"/>
    </xf>
    <xf numFmtId="0" fontId="0" fillId="0" borderId="25" xfId="0" applyBorder="1" applyAlignment="1" applyProtection="1">
      <alignment vertical="top" wrapText="1"/>
      <protection locked="0"/>
    </xf>
    <xf numFmtId="180" fontId="0" fillId="33" borderId="29" xfId="0" applyNumberFormat="1" applyFill="1" applyBorder="1" applyAlignment="1" applyProtection="1">
      <alignment vertical="center"/>
      <protection locked="0"/>
    </xf>
    <xf numFmtId="0" fontId="0" fillId="32" borderId="30" xfId="0" applyFill="1" applyBorder="1" applyAlignment="1" applyProtection="1">
      <alignment vertical="top" wrapText="1"/>
      <protection locked="0"/>
    </xf>
    <xf numFmtId="180" fontId="7" fillId="32" borderId="31" xfId="0" applyNumberFormat="1" applyFont="1" applyFill="1" applyBorder="1" applyAlignment="1" applyProtection="1">
      <alignment vertical="center"/>
      <protection locked="0"/>
    </xf>
    <xf numFmtId="180" fontId="0" fillId="32" borderId="31" xfId="0" applyNumberForma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180" fontId="0" fillId="32" borderId="32" xfId="0" applyNumberFormat="1" applyFill="1" applyBorder="1" applyAlignment="1" applyProtection="1">
      <alignment vertical="center"/>
      <protection locked="0"/>
    </xf>
    <xf numFmtId="180" fontId="7" fillId="32" borderId="33" xfId="0" applyNumberFormat="1" applyFont="1" applyFill="1" applyBorder="1" applyAlignment="1" applyProtection="1">
      <alignment vertical="center"/>
      <protection locked="0"/>
    </xf>
    <xf numFmtId="180" fontId="0" fillId="32" borderId="33" xfId="0" applyNumberFormat="1" applyFill="1" applyBorder="1" applyAlignment="1" applyProtection="1">
      <alignment vertical="center"/>
      <protection locked="0"/>
    </xf>
    <xf numFmtId="185" fontId="12" fillId="32" borderId="33" xfId="0" applyNumberFormat="1" applyFont="1" applyFill="1" applyBorder="1" applyAlignment="1" applyProtection="1">
      <alignment vertical="center"/>
      <protection locked="0"/>
    </xf>
    <xf numFmtId="180" fontId="0" fillId="32" borderId="34"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top" wrapText="1"/>
      <protection locked="0"/>
    </xf>
    <xf numFmtId="180" fontId="0" fillId="0" borderId="35" xfId="0" applyNumberFormat="1" applyBorder="1" applyAlignment="1" applyProtection="1">
      <alignment horizontal="center" vertical="center"/>
      <protection locked="0"/>
    </xf>
    <xf numFmtId="0" fontId="6" fillId="0" borderId="30" xfId="0" applyFont="1" applyBorder="1" applyAlignment="1" applyProtection="1">
      <alignment vertical="top" wrapText="1"/>
      <protection locked="0"/>
    </xf>
    <xf numFmtId="180" fontId="12" fillId="0" borderId="18" xfId="0" applyNumberFormat="1" applyFont="1" applyFill="1" applyBorder="1" applyAlignment="1" applyProtection="1">
      <alignment vertical="center"/>
      <protection locked="0"/>
    </xf>
    <xf numFmtId="180" fontId="0" fillId="0" borderId="18" xfId="0" applyNumberFormat="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0" fillId="0" borderId="28" xfId="0" applyNumberFormat="1" applyBorder="1" applyAlignment="1" applyProtection="1">
      <alignment vertical="center"/>
      <protection locked="0"/>
    </xf>
    <xf numFmtId="180" fontId="12" fillId="0" borderId="12" xfId="0" applyNumberFormat="1" applyFont="1" applyFill="1" applyBorder="1" applyAlignment="1" applyProtection="1">
      <alignment vertical="center"/>
      <protection locked="0"/>
    </xf>
    <xf numFmtId="180" fontId="0" fillId="0" borderId="12" xfId="0" applyNumberFormat="1" applyBorder="1" applyAlignment="1" applyProtection="1">
      <alignment vertical="center"/>
      <protection locked="0"/>
    </xf>
    <xf numFmtId="185" fontId="12" fillId="0" borderId="12" xfId="0" applyNumberFormat="1" applyFont="1" applyFill="1" applyBorder="1" applyAlignment="1" applyProtection="1">
      <alignment vertical="center"/>
      <protection locked="0"/>
    </xf>
    <xf numFmtId="180" fontId="0" fillId="0" borderId="36" xfId="0" applyNumberFormat="1" applyBorder="1" applyAlignment="1" applyProtection="1">
      <alignment vertical="center"/>
      <protection locked="0"/>
    </xf>
    <xf numFmtId="0" fontId="0" fillId="0" borderId="37" xfId="0" applyBorder="1" applyAlignment="1" applyProtection="1">
      <alignment horizontal="center" vertical="top" wrapText="1"/>
      <protection locked="0"/>
    </xf>
    <xf numFmtId="180" fontId="0" fillId="0" borderId="23" xfId="0" applyNumberFormat="1" applyFill="1" applyBorder="1" applyAlignment="1" applyProtection="1">
      <alignment vertical="center"/>
      <protection locked="0"/>
    </xf>
    <xf numFmtId="180" fontId="0" fillId="0" borderId="23" xfId="0" applyNumberFormat="1" applyBorder="1" applyAlignment="1" applyProtection="1">
      <alignment vertical="center"/>
      <protection locked="0"/>
    </xf>
    <xf numFmtId="185" fontId="18" fillId="0" borderId="23" xfId="0" applyNumberFormat="1" applyFont="1" applyFill="1" applyBorder="1" applyAlignment="1" applyProtection="1">
      <alignment vertical="center"/>
      <protection locked="0"/>
    </xf>
    <xf numFmtId="180" fontId="0" fillId="0" borderId="24" xfId="0" applyNumberFormat="1" applyBorder="1" applyAlignment="1" applyProtection="1">
      <alignment vertical="center"/>
      <protection locked="0"/>
    </xf>
    <xf numFmtId="0" fontId="6" fillId="0" borderId="38" xfId="0" applyFont="1" applyBorder="1" applyAlignment="1" applyProtection="1">
      <alignment horizontal="center" vertical="top" wrapText="1"/>
      <protection locked="0"/>
    </xf>
    <xf numFmtId="0" fontId="0" fillId="0" borderId="39" xfId="0" applyFill="1" applyBorder="1" applyAlignment="1" applyProtection="1">
      <alignment vertical="top" wrapText="1"/>
      <protection locked="0"/>
    </xf>
    <xf numFmtId="180" fontId="0" fillId="0" borderId="29" xfId="0" applyNumberFormat="1" applyBorder="1" applyAlignment="1" applyProtection="1">
      <alignment vertical="center"/>
      <protection locked="0"/>
    </xf>
    <xf numFmtId="185" fontId="18" fillId="0" borderId="18" xfId="0" applyNumberFormat="1" applyFont="1" applyFill="1" applyBorder="1" applyAlignment="1" applyProtection="1">
      <alignment vertical="center"/>
      <protection locked="0"/>
    </xf>
    <xf numFmtId="180" fontId="0" fillId="0" borderId="40" xfId="0" applyNumberFormat="1" applyBorder="1" applyAlignment="1" applyProtection="1">
      <alignment vertical="center"/>
      <protection locked="0"/>
    </xf>
    <xf numFmtId="0" fontId="0" fillId="32" borderId="37" xfId="0" applyFill="1" applyBorder="1" applyAlignment="1" applyProtection="1">
      <alignment vertical="top" wrapText="1"/>
      <protection locked="0"/>
    </xf>
    <xf numFmtId="180" fontId="7" fillId="32" borderId="23" xfId="0" applyNumberFormat="1" applyFont="1" applyFill="1" applyBorder="1" applyAlignment="1" applyProtection="1">
      <alignment vertical="center"/>
      <protection locked="0"/>
    </xf>
    <xf numFmtId="185" fontId="0" fillId="32" borderId="23" xfId="0" applyNumberFormat="1" applyFont="1" applyFill="1" applyBorder="1" applyAlignment="1" applyProtection="1">
      <alignment vertical="center"/>
      <protection locked="0"/>
    </xf>
    <xf numFmtId="180" fontId="0" fillId="32" borderId="18" xfId="0" applyNumberFormat="1" applyFill="1" applyBorder="1" applyAlignment="1" applyProtection="1">
      <alignment vertical="center"/>
      <protection locked="0"/>
    </xf>
    <xf numFmtId="0" fontId="0" fillId="32" borderId="38" xfId="0" applyFill="1" applyBorder="1" applyAlignment="1" applyProtection="1">
      <alignment vertical="top" wrapText="1"/>
      <protection locked="0"/>
    </xf>
    <xf numFmtId="185" fontId="0" fillId="32" borderId="26" xfId="0" applyNumberFormat="1" applyFont="1" applyFill="1" applyBorder="1" applyAlignment="1" applyProtection="1">
      <alignment vertical="center"/>
      <protection locked="0"/>
    </xf>
    <xf numFmtId="0" fontId="0" fillId="0" borderId="37" xfId="0" applyBorder="1" applyAlignment="1" applyProtection="1">
      <alignment vertical="top" wrapText="1"/>
      <protection locked="0"/>
    </xf>
    <xf numFmtId="0" fontId="0" fillId="0" borderId="18" xfId="0" applyNumberFormat="1" applyBorder="1" applyAlignment="1" applyProtection="1">
      <alignment vertical="center"/>
      <protection locked="0"/>
    </xf>
    <xf numFmtId="0" fontId="0" fillId="0" borderId="38" xfId="0" applyBorder="1" applyAlignment="1" applyProtection="1">
      <alignment vertical="top" wrapText="1"/>
      <protection locked="0"/>
    </xf>
    <xf numFmtId="0" fontId="0" fillId="0" borderId="12" xfId="0" applyNumberFormat="1" applyBorder="1" applyAlignment="1" applyProtection="1">
      <alignment vertical="center"/>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0" xfId="0"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30" xfId="0" applyBorder="1" applyAlignment="1" applyProtection="1">
      <alignment vertical="top" wrapText="1"/>
      <protection locked="0"/>
    </xf>
    <xf numFmtId="180" fontId="0" fillId="0" borderId="33" xfId="0" applyNumberFormat="1" applyBorder="1" applyAlignment="1" applyProtection="1">
      <alignment vertical="center"/>
      <protection locked="0"/>
    </xf>
    <xf numFmtId="185" fontId="12" fillId="0" borderId="33" xfId="0" applyNumberFormat="1" applyFont="1" applyFill="1" applyBorder="1" applyAlignment="1" applyProtection="1">
      <alignment vertical="center"/>
      <protection locked="0"/>
    </xf>
    <xf numFmtId="180" fontId="0" fillId="0" borderId="34" xfId="0" applyNumberFormat="1" applyBorder="1" applyAlignment="1" applyProtection="1">
      <alignment vertical="center"/>
      <protection locked="0"/>
    </xf>
    <xf numFmtId="180" fontId="0" fillId="0" borderId="31" xfId="0" applyNumberFormat="1" applyBorder="1" applyAlignment="1" applyProtection="1">
      <alignment vertical="center"/>
      <protection locked="0"/>
    </xf>
    <xf numFmtId="185" fontId="12" fillId="0" borderId="31" xfId="0" applyNumberFormat="1" applyFont="1" applyFill="1" applyBorder="1" applyAlignment="1" applyProtection="1">
      <alignment vertical="center"/>
      <protection locked="0"/>
    </xf>
    <xf numFmtId="180" fontId="0" fillId="0" borderId="32" xfId="0" applyNumberFormat="1" applyBorder="1" applyAlignment="1" applyProtection="1">
      <alignment vertical="center"/>
      <protection locked="0"/>
    </xf>
    <xf numFmtId="185" fontId="12" fillId="0" borderId="23" xfId="0" applyNumberFormat="1" applyFont="1" applyFill="1" applyBorder="1" applyAlignment="1" applyProtection="1">
      <alignment vertical="center"/>
      <protection locked="0"/>
    </xf>
    <xf numFmtId="180" fontId="0" fillId="0" borderId="26" xfId="0" applyNumberFormat="1" applyBorder="1" applyAlignment="1" applyProtection="1">
      <alignment vertical="center"/>
      <protection locked="0"/>
    </xf>
    <xf numFmtId="185" fontId="12" fillId="0" borderId="26" xfId="0" applyNumberFormat="1" applyFont="1" applyFill="1" applyBorder="1" applyAlignment="1" applyProtection="1">
      <alignment vertical="center"/>
      <protection locked="0"/>
    </xf>
    <xf numFmtId="180" fontId="0" fillId="0" borderId="27" xfId="0" applyNumberFormat="1" applyBorder="1" applyAlignment="1" applyProtection="1">
      <alignment vertical="center"/>
      <protection locked="0"/>
    </xf>
    <xf numFmtId="0" fontId="0" fillId="33" borderId="30" xfId="0" applyFill="1" applyBorder="1" applyAlignment="1" applyProtection="1">
      <alignment vertical="top" wrapText="1"/>
      <protection locked="0"/>
    </xf>
    <xf numFmtId="180" fontId="0" fillId="33" borderId="41" xfId="0" applyNumberFormat="1" applyFill="1" applyBorder="1" applyAlignment="1" applyProtection="1">
      <alignment vertical="center"/>
      <protection locked="0"/>
    </xf>
    <xf numFmtId="180" fontId="0" fillId="33" borderId="42" xfId="0" applyNumberFormat="1" applyFill="1" applyBorder="1" applyAlignment="1" applyProtection="1">
      <alignment vertical="center"/>
      <protection locked="0"/>
    </xf>
    <xf numFmtId="0" fontId="0" fillId="33" borderId="43" xfId="0" applyNumberFormat="1" applyFill="1" applyBorder="1" applyAlignment="1" applyProtection="1">
      <alignment vertical="center"/>
      <protection locked="0"/>
    </xf>
    <xf numFmtId="180" fontId="0" fillId="33" borderId="23" xfId="0" applyNumberFormat="1" applyFill="1" applyBorder="1" applyAlignment="1" applyProtection="1">
      <alignment vertical="center"/>
      <protection locked="0"/>
    </xf>
    <xf numFmtId="180" fontId="0" fillId="33" borderId="24" xfId="0" applyNumberFormat="1" applyFill="1" applyBorder="1" applyAlignment="1" applyProtection="1">
      <alignment vertical="center"/>
      <protection locked="0"/>
    </xf>
    <xf numFmtId="0" fontId="0" fillId="33" borderId="37" xfId="0" applyFill="1" applyBorder="1" applyAlignment="1" applyProtection="1">
      <alignment vertical="top" wrapText="1"/>
      <protection locked="0"/>
    </xf>
    <xf numFmtId="180" fontId="0" fillId="33" borderId="35" xfId="0" applyNumberFormat="1" applyFill="1" applyBorder="1" applyAlignment="1" applyProtection="1">
      <alignment vertical="center"/>
      <protection locked="0"/>
    </xf>
    <xf numFmtId="0" fontId="0" fillId="33" borderId="35" xfId="0" applyNumberFormat="1" applyFill="1" applyBorder="1" applyAlignment="1" applyProtection="1">
      <alignment vertical="center"/>
      <protection locked="0"/>
    </xf>
    <xf numFmtId="180" fontId="0" fillId="33" borderId="26" xfId="0" applyNumberFormat="1" applyFill="1" applyBorder="1" applyAlignment="1" applyProtection="1">
      <alignment vertical="center"/>
      <protection locked="0"/>
    </xf>
    <xf numFmtId="180" fontId="0" fillId="33" borderId="27" xfId="0" applyNumberFormat="1" applyFill="1" applyBorder="1" applyAlignment="1" applyProtection="1">
      <alignment vertical="center"/>
      <protection locked="0"/>
    </xf>
    <xf numFmtId="0" fontId="0" fillId="0" borderId="30" xfId="0" applyFill="1" applyBorder="1" applyAlignment="1" applyProtection="1">
      <alignment vertical="top" wrapText="1"/>
      <protection locked="0"/>
    </xf>
    <xf numFmtId="0" fontId="0" fillId="0" borderId="23" xfId="0" applyNumberFormat="1" applyFill="1" applyBorder="1" applyAlignment="1" applyProtection="1">
      <alignment vertical="center"/>
      <protection locked="0"/>
    </xf>
    <xf numFmtId="180" fontId="0" fillId="0" borderId="24" xfId="0" applyNumberFormat="1" applyFill="1" applyBorder="1" applyAlignment="1" applyProtection="1">
      <alignment vertical="center"/>
      <protection locked="0"/>
    </xf>
    <xf numFmtId="0" fontId="0" fillId="0" borderId="38" xfId="0" applyFill="1" applyBorder="1" applyAlignment="1" applyProtection="1">
      <alignment vertical="top" wrapText="1"/>
      <protection locked="0"/>
    </xf>
    <xf numFmtId="180" fontId="0" fillId="0" borderId="26" xfId="0" applyNumberFormat="1" applyFill="1" applyBorder="1" applyAlignment="1" applyProtection="1">
      <alignment vertical="center"/>
      <protection locked="0"/>
    </xf>
    <xf numFmtId="0" fontId="0" fillId="0" borderId="26" xfId="0" applyNumberFormat="1" applyFill="1" applyBorder="1" applyAlignment="1" applyProtection="1">
      <alignment vertical="center"/>
      <protection locked="0"/>
    </xf>
    <xf numFmtId="180" fontId="0" fillId="0" borderId="27" xfId="0" applyNumberFormat="1" applyFill="1" applyBorder="1" applyAlignment="1" applyProtection="1">
      <alignment vertical="center"/>
      <protection locked="0"/>
    </xf>
    <xf numFmtId="182" fontId="12" fillId="32" borderId="44" xfId="0" applyNumberFormat="1" applyFont="1" applyFill="1" applyBorder="1" applyAlignment="1" applyProtection="1">
      <alignment vertical="center"/>
      <protection locked="0"/>
    </xf>
    <xf numFmtId="180" fontId="0" fillId="32" borderId="45" xfId="0" applyNumberFormat="1" applyFill="1" applyBorder="1" applyAlignment="1" applyProtection="1">
      <alignment vertical="center"/>
      <protection locked="0"/>
    </xf>
    <xf numFmtId="0" fontId="29" fillId="32" borderId="30" xfId="0" applyFont="1" applyFill="1" applyBorder="1" applyAlignment="1" applyProtection="1">
      <alignment vertical="top" wrapText="1"/>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46" xfId="0" applyFill="1" applyBorder="1" applyAlignment="1" applyProtection="1">
      <alignment vertical="top" wrapText="1"/>
      <protection locked="0"/>
    </xf>
    <xf numFmtId="180" fontId="0" fillId="0" borderId="18" xfId="0" applyNumberFormat="1" applyFill="1" applyBorder="1" applyAlignment="1" applyProtection="1">
      <alignment vertical="center"/>
      <protection locked="0"/>
    </xf>
    <xf numFmtId="180" fontId="0" fillId="0" borderId="28" xfId="0" applyNumberFormat="1" applyFill="1" applyBorder="1" applyAlignment="1" applyProtection="1">
      <alignment vertical="center"/>
      <protection locked="0"/>
    </xf>
    <xf numFmtId="0" fontId="0" fillId="32" borderId="47" xfId="0" applyFill="1" applyBorder="1" applyAlignment="1" applyProtection="1">
      <alignment vertical="top" wrapText="1"/>
      <protection locked="0"/>
    </xf>
    <xf numFmtId="187" fontId="2"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vertical="center"/>
      <protection locked="0"/>
    </xf>
    <xf numFmtId="180" fontId="15" fillId="32" borderId="23" xfId="0" applyNumberFormat="1" applyFont="1" applyFill="1" applyBorder="1" applyAlignment="1" applyProtection="1">
      <alignment vertical="center"/>
      <protection locked="0"/>
    </xf>
    <xf numFmtId="180" fontId="15" fillId="32" borderId="24" xfId="0" applyNumberFormat="1" applyFont="1" applyFill="1" applyBorder="1" applyAlignment="1" applyProtection="1">
      <alignment vertical="center"/>
      <protection locked="0"/>
    </xf>
    <xf numFmtId="0" fontId="0" fillId="32" borderId="39" xfId="0" applyFill="1" applyBorder="1" applyAlignment="1" applyProtection="1">
      <alignment vertical="top" wrapText="1"/>
      <protection locked="0"/>
    </xf>
    <xf numFmtId="0" fontId="0" fillId="32" borderId="26" xfId="0" applyNumberFormat="1" applyFill="1" applyBorder="1" applyAlignment="1" applyProtection="1">
      <alignment vertical="center"/>
      <protection locked="0"/>
    </xf>
    <xf numFmtId="180" fontId="15" fillId="32" borderId="26" xfId="0" applyNumberFormat="1" applyFont="1" applyFill="1" applyBorder="1" applyAlignment="1" applyProtection="1">
      <alignment vertical="center"/>
      <protection locked="0"/>
    </xf>
    <xf numFmtId="0" fontId="0" fillId="0" borderId="47" xfId="0" applyFill="1" applyBorder="1" applyAlignment="1" applyProtection="1">
      <alignment vertical="top" wrapText="1"/>
      <protection locked="0"/>
    </xf>
    <xf numFmtId="180" fontId="8" fillId="0" borderId="23" xfId="0" applyNumberFormat="1" applyFont="1" applyFill="1" applyBorder="1" applyAlignment="1" applyProtection="1">
      <alignment vertical="center"/>
      <protection locked="0"/>
    </xf>
    <xf numFmtId="180" fontId="8" fillId="0" borderId="26" xfId="0" applyNumberFormat="1" applyFont="1" applyFill="1" applyBorder="1" applyAlignment="1" applyProtection="1">
      <alignment vertical="center"/>
      <protection locked="0"/>
    </xf>
    <xf numFmtId="0" fontId="29" fillId="32" borderId="47" xfId="0" applyFont="1" applyFill="1" applyBorder="1" applyAlignment="1" applyProtection="1">
      <alignment vertical="top" wrapText="1"/>
      <protection locked="0"/>
    </xf>
    <xf numFmtId="184" fontId="2" fillId="32" borderId="23" xfId="0" applyNumberFormat="1" applyFont="1" applyFill="1" applyBorder="1" applyAlignment="1" applyProtection="1">
      <alignment vertical="center"/>
      <protection locked="0"/>
    </xf>
    <xf numFmtId="184" fontId="2" fillId="32" borderId="26" xfId="0" applyNumberFormat="1" applyFont="1" applyFill="1" applyBorder="1" applyAlignment="1" applyProtection="1">
      <alignment vertical="center"/>
      <protection locked="0"/>
    </xf>
    <xf numFmtId="0" fontId="0" fillId="0" borderId="0" xfId="0" applyBorder="1" applyAlignment="1" applyProtection="1">
      <alignment vertical="center"/>
      <protection locked="0"/>
    </xf>
    <xf numFmtId="180" fontId="0" fillId="0" borderId="0" xfId="0" applyNumberFormat="1" applyBorder="1" applyAlignment="1" applyProtection="1">
      <alignment horizontal="center" vertical="center"/>
      <protection locked="0"/>
    </xf>
    <xf numFmtId="180" fontId="0" fillId="0" borderId="0" xfId="0" applyNumberFormat="1" applyBorder="1" applyAlignment="1" applyProtection="1">
      <alignment vertical="center"/>
      <protection locked="0"/>
    </xf>
    <xf numFmtId="0" fontId="29" fillId="0" borderId="47" xfId="0" applyFont="1" applyFill="1" applyBorder="1" applyAlignment="1" applyProtection="1">
      <alignment vertical="top" wrapText="1"/>
      <protection locked="0"/>
    </xf>
    <xf numFmtId="0" fontId="10" fillId="0" borderId="48" xfId="0" applyFont="1" applyBorder="1" applyAlignment="1" applyProtection="1">
      <alignment horizontal="left" vertical="top" wrapText="1"/>
      <protection locked="0"/>
    </xf>
    <xf numFmtId="0" fontId="0" fillId="0" borderId="0" xfId="0" applyNumberFormat="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180" fontId="8" fillId="0" borderId="0" xfId="0" applyNumberFormat="1" applyFont="1" applyAlignment="1" applyProtection="1">
      <alignment vertical="center"/>
      <protection locked="0"/>
    </xf>
    <xf numFmtId="180" fontId="16" fillId="0" borderId="0" xfId="0" applyNumberFormat="1" applyFont="1" applyAlignment="1" applyProtection="1">
      <alignment vertical="center"/>
      <protection locked="0"/>
    </xf>
    <xf numFmtId="186" fontId="0" fillId="0" borderId="0" xfId="0" applyNumberFormat="1" applyAlignment="1" applyProtection="1">
      <alignment vertical="center"/>
      <protection locked="0"/>
    </xf>
    <xf numFmtId="0" fontId="0" fillId="0" borderId="0" xfId="0" applyAlignment="1" applyProtection="1">
      <alignment vertical="center"/>
      <protection/>
    </xf>
    <xf numFmtId="0" fontId="13" fillId="0" borderId="0" xfId="0" applyFont="1" applyAlignment="1" applyProtection="1">
      <alignment vertical="center"/>
      <protection/>
    </xf>
    <xf numFmtId="180" fontId="0" fillId="0" borderId="0" xfId="0" applyNumberFormat="1" applyAlignment="1" applyProtection="1">
      <alignment vertical="center"/>
      <protection/>
    </xf>
    <xf numFmtId="180" fontId="10" fillId="0" borderId="0" xfId="0" applyNumberFormat="1" applyFont="1" applyAlignment="1" applyProtection="1">
      <alignment horizontal="left" vertical="center"/>
      <protection/>
    </xf>
    <xf numFmtId="185" fontId="0" fillId="0" borderId="0" xfId="0" applyNumberFormat="1" applyAlignment="1" applyProtection="1">
      <alignment horizontal="center" vertical="center"/>
      <protection/>
    </xf>
    <xf numFmtId="180" fontId="10" fillId="0" borderId="0" xfId="0" applyNumberFormat="1" applyFont="1" applyAlignment="1" applyProtection="1">
      <alignment vertical="center"/>
      <protection/>
    </xf>
    <xf numFmtId="0" fontId="18" fillId="0" borderId="0" xfId="0" applyFont="1" applyAlignment="1" applyProtection="1">
      <alignment horizontal="left" vertical="center"/>
      <protection/>
    </xf>
    <xf numFmtId="185" fontId="0" fillId="0" borderId="11" xfId="0" applyNumberFormat="1" applyBorder="1" applyAlignment="1" applyProtection="1">
      <alignment horizontal="center" vertical="center"/>
      <protection/>
    </xf>
    <xf numFmtId="180" fontId="0" fillId="0" borderId="11" xfId="0" applyNumberFormat="1" applyBorder="1" applyAlignment="1" applyProtection="1">
      <alignment horizontal="center" vertical="center"/>
      <protection/>
    </xf>
    <xf numFmtId="180" fontId="14" fillId="0" borderId="0" xfId="0" applyNumberFormat="1" applyFont="1" applyAlignment="1" applyProtection="1">
      <alignment vertical="center"/>
      <protection/>
    </xf>
    <xf numFmtId="180" fontId="0" fillId="0" borderId="0" xfId="0" applyNumberFormat="1" applyAlignment="1" applyProtection="1">
      <alignment horizontal="center" vertical="center"/>
      <protection/>
    </xf>
    <xf numFmtId="0" fontId="0" fillId="32" borderId="22" xfId="0" applyFill="1" applyBorder="1" applyAlignment="1" applyProtection="1">
      <alignment vertical="top" wrapText="1"/>
      <protection/>
    </xf>
    <xf numFmtId="180" fontId="0" fillId="32" borderId="23" xfId="0" applyNumberFormat="1" applyFill="1" applyBorder="1" applyAlignment="1" applyProtection="1">
      <alignment vertical="center"/>
      <protection/>
    </xf>
    <xf numFmtId="180" fontId="0" fillId="32" borderId="24" xfId="0" applyNumberFormat="1" applyFill="1" applyBorder="1" applyAlignment="1" applyProtection="1">
      <alignment vertical="center"/>
      <protection/>
    </xf>
    <xf numFmtId="0" fontId="0" fillId="32" borderId="25" xfId="0" applyFill="1" applyBorder="1" applyAlignment="1" applyProtection="1">
      <alignment vertical="top" wrapText="1"/>
      <protection/>
    </xf>
    <xf numFmtId="180" fontId="0" fillId="32" borderId="26" xfId="0" applyNumberFormat="1" applyFill="1" applyBorder="1" applyAlignment="1" applyProtection="1">
      <alignment vertical="center"/>
      <protection/>
    </xf>
    <xf numFmtId="180" fontId="0" fillId="32" borderId="27" xfId="0" applyNumberFormat="1" applyFill="1" applyBorder="1" applyAlignment="1" applyProtection="1">
      <alignment vertical="center"/>
      <protection/>
    </xf>
    <xf numFmtId="0" fontId="0" fillId="0" borderId="22" xfId="0" applyBorder="1" applyAlignment="1" applyProtection="1">
      <alignment vertical="top" wrapText="1"/>
      <protection/>
    </xf>
    <xf numFmtId="0" fontId="0" fillId="0" borderId="25" xfId="0" applyBorder="1" applyAlignment="1" applyProtection="1">
      <alignment vertical="top" wrapText="1"/>
      <protection/>
    </xf>
    <xf numFmtId="0" fontId="0" fillId="32" borderId="30" xfId="0" applyFill="1" applyBorder="1" applyAlignment="1" applyProtection="1">
      <alignment vertical="top" wrapText="1"/>
      <protection/>
    </xf>
    <xf numFmtId="180" fontId="0" fillId="0" borderId="23" xfId="0" applyNumberFormat="1" applyBorder="1" applyAlignment="1" applyProtection="1">
      <alignment vertical="center"/>
      <protection/>
    </xf>
    <xf numFmtId="180" fontId="0" fillId="0" borderId="24" xfId="0" applyNumberFormat="1" applyBorder="1" applyAlignment="1" applyProtection="1">
      <alignment vertical="center"/>
      <protection/>
    </xf>
    <xf numFmtId="180" fontId="0" fillId="0" borderId="26" xfId="0" applyNumberFormat="1" applyBorder="1" applyAlignment="1" applyProtection="1">
      <alignment vertical="center"/>
      <protection/>
    </xf>
    <xf numFmtId="180" fontId="0" fillId="0" borderId="27" xfId="0" applyNumberFormat="1" applyBorder="1" applyAlignment="1" applyProtection="1">
      <alignment vertical="center"/>
      <protection/>
    </xf>
    <xf numFmtId="180" fontId="0" fillId="0" borderId="0" xfId="0" applyNumberFormat="1" applyBorder="1" applyAlignment="1" applyProtection="1">
      <alignment vertical="center"/>
      <protection/>
    </xf>
    <xf numFmtId="180" fontId="16" fillId="0" borderId="0" xfId="0" applyNumberFormat="1" applyFont="1" applyAlignment="1" applyProtection="1">
      <alignment vertical="center"/>
      <protection/>
    </xf>
    <xf numFmtId="180" fontId="17" fillId="32" borderId="23" xfId="0" applyNumberFormat="1" applyFont="1" applyFill="1" applyBorder="1" applyAlignment="1" applyProtection="1">
      <alignment vertical="center"/>
      <protection locked="0"/>
    </xf>
    <xf numFmtId="185" fontId="17" fillId="32" borderId="23" xfId="0" applyNumberFormat="1" applyFont="1" applyFill="1" applyBorder="1" applyAlignment="1" applyProtection="1">
      <alignment vertical="center"/>
      <protection locked="0"/>
    </xf>
    <xf numFmtId="180" fontId="17" fillId="32" borderId="26" xfId="0" applyNumberFormat="1" applyFont="1" applyFill="1" applyBorder="1" applyAlignment="1" applyProtection="1">
      <alignment vertical="center"/>
      <protection locked="0"/>
    </xf>
    <xf numFmtId="185" fontId="17" fillId="32" borderId="26" xfId="0" applyNumberFormat="1" applyFont="1" applyFill="1" applyBorder="1" applyAlignment="1" applyProtection="1">
      <alignment vertical="center"/>
      <protection locked="0"/>
    </xf>
    <xf numFmtId="180" fontId="17" fillId="33" borderId="18" xfId="0" applyNumberFormat="1" applyFont="1" applyFill="1" applyBorder="1" applyAlignment="1" applyProtection="1">
      <alignment vertical="center"/>
      <protection locked="0"/>
    </xf>
    <xf numFmtId="185" fontId="17" fillId="33" borderId="18" xfId="0" applyNumberFormat="1" applyFont="1" applyFill="1" applyBorder="1" applyAlignment="1" applyProtection="1">
      <alignment vertical="center"/>
      <protection locked="0"/>
    </xf>
    <xf numFmtId="180" fontId="17" fillId="33" borderId="29" xfId="0" applyNumberFormat="1" applyFont="1" applyFill="1" applyBorder="1" applyAlignment="1" applyProtection="1">
      <alignment vertical="center"/>
      <protection locked="0"/>
    </xf>
    <xf numFmtId="185" fontId="17" fillId="33" borderId="29" xfId="0" applyNumberFormat="1" applyFont="1" applyFill="1" applyBorder="1" applyAlignment="1" applyProtection="1">
      <alignment vertical="center"/>
      <protection locked="0"/>
    </xf>
    <xf numFmtId="180" fontId="0" fillId="32" borderId="29" xfId="0" applyNumberFormat="1" applyFill="1" applyBorder="1" applyAlignment="1" applyProtection="1">
      <alignment vertical="center"/>
      <protection locked="0"/>
    </xf>
    <xf numFmtId="0" fontId="10" fillId="0" borderId="0" xfId="0" applyFont="1" applyBorder="1" applyAlignment="1" applyProtection="1">
      <alignment horizontal="left" vertical="top"/>
      <protection/>
    </xf>
    <xf numFmtId="0" fontId="17" fillId="0" borderId="23" xfId="0" applyNumberFormat="1" applyFont="1" applyBorder="1" applyAlignment="1" applyProtection="1">
      <alignment vertical="center"/>
      <protection/>
    </xf>
    <xf numFmtId="0" fontId="0" fillId="34" borderId="11" xfId="0" applyFont="1" applyFill="1" applyBorder="1" applyAlignment="1" applyProtection="1">
      <alignment vertical="top" wrapText="1"/>
      <protection/>
    </xf>
    <xf numFmtId="180" fontId="0" fillId="34" borderId="11" xfId="0" applyNumberFormat="1" applyFont="1" applyFill="1" applyBorder="1" applyAlignment="1" applyProtection="1">
      <alignment horizontal="center" vertical="center"/>
      <protection/>
    </xf>
    <xf numFmtId="0" fontId="29" fillId="32" borderId="11" xfId="0" applyFont="1" applyFill="1" applyBorder="1" applyAlignment="1" applyProtection="1">
      <alignment vertical="center"/>
      <protection/>
    </xf>
    <xf numFmtId="185" fontId="17" fillId="32" borderId="11" xfId="0" applyNumberFormat="1" applyFont="1" applyFill="1" applyBorder="1" applyAlignment="1" applyProtection="1">
      <alignment vertical="center"/>
      <protection/>
    </xf>
    <xf numFmtId="180" fontId="2" fillId="32" borderId="11" xfId="0" applyNumberFormat="1" applyFont="1"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0" fontId="0" fillId="32" borderId="49" xfId="0" applyFill="1" applyBorder="1" applyAlignment="1" applyProtection="1">
      <alignment vertical="top" wrapText="1"/>
      <protection/>
    </xf>
    <xf numFmtId="0" fontId="0" fillId="32" borderId="50" xfId="0" applyFill="1" applyBorder="1" applyAlignment="1" applyProtection="1">
      <alignment vertical="top" wrapText="1"/>
      <protection/>
    </xf>
    <xf numFmtId="0" fontId="0" fillId="32" borderId="51" xfId="0" applyFill="1" applyBorder="1" applyAlignment="1" applyProtection="1">
      <alignment vertical="top" wrapText="1"/>
      <protection/>
    </xf>
    <xf numFmtId="0" fontId="32" fillId="0" borderId="0" xfId="0" applyFont="1" applyAlignment="1">
      <alignment vertical="center"/>
    </xf>
    <xf numFmtId="180" fontId="0" fillId="0" borderId="0" xfId="0" applyNumberFormat="1" applyAlignment="1" applyProtection="1">
      <alignment horizontal="right" vertical="center"/>
      <protection/>
    </xf>
    <xf numFmtId="185" fontId="12" fillId="0" borderId="26" xfId="0" applyNumberFormat="1" applyFont="1" applyFill="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7" fillId="0" borderId="23" xfId="0" applyNumberFormat="1" applyFont="1" applyFill="1" applyBorder="1" applyAlignment="1" applyProtection="1">
      <alignment vertical="center"/>
      <protection locked="0"/>
    </xf>
    <xf numFmtId="180" fontId="7" fillId="0" borderId="29" xfId="0" applyNumberFormat="1" applyFont="1" applyFill="1" applyBorder="1" applyAlignment="1" applyProtection="1">
      <alignment vertical="center"/>
      <protection locked="0"/>
    </xf>
    <xf numFmtId="180" fontId="7" fillId="32" borderId="26" xfId="0" applyNumberFormat="1" applyFont="1" applyFill="1" applyBorder="1" applyAlignment="1" applyProtection="1">
      <alignment vertical="center"/>
      <protection locked="0"/>
    </xf>
    <xf numFmtId="180" fontId="7" fillId="0" borderId="18" xfId="0" applyNumberFormat="1" applyFon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0" fontId="2" fillId="0" borderId="12" xfId="33" applyFont="1" applyBorder="1">
      <alignment/>
      <protection/>
    </xf>
    <xf numFmtId="0" fontId="2" fillId="0" borderId="15" xfId="33" applyFont="1" applyBorder="1">
      <alignment/>
      <protection/>
    </xf>
    <xf numFmtId="0" fontId="0" fillId="0" borderId="18" xfId="0" applyBorder="1" applyAlignment="1">
      <alignment vertical="center"/>
    </xf>
    <xf numFmtId="0" fontId="0" fillId="0" borderId="10" xfId="33" applyFont="1" applyBorder="1">
      <alignment/>
      <protection/>
    </xf>
    <xf numFmtId="177" fontId="0" fillId="0" borderId="0" xfId="0" applyNumberFormat="1" applyAlignment="1">
      <alignment vertical="center"/>
    </xf>
    <xf numFmtId="177" fontId="0" fillId="0" borderId="11" xfId="0" applyNumberFormat="1" applyBorder="1" applyAlignment="1">
      <alignment vertical="center"/>
    </xf>
    <xf numFmtId="6" fontId="0" fillId="0" borderId="11" xfId="0" applyNumberFormat="1" applyBorder="1" applyAlignment="1">
      <alignment vertical="center"/>
    </xf>
    <xf numFmtId="177" fontId="0" fillId="0" borderId="0" xfId="0" applyNumberFormat="1" applyBorder="1" applyAlignment="1">
      <alignment vertical="center"/>
    </xf>
    <xf numFmtId="6" fontId="0" fillId="0" borderId="16" xfId="0" applyNumberFormat="1" applyBorder="1" applyAlignment="1">
      <alignment vertical="center"/>
    </xf>
    <xf numFmtId="177" fontId="0" fillId="0" borderId="52" xfId="0" applyNumberFormat="1" applyBorder="1" applyAlignment="1">
      <alignment vertical="center"/>
    </xf>
    <xf numFmtId="177" fontId="0" fillId="0" borderId="33" xfId="0" applyNumberFormat="1" applyBorder="1" applyAlignment="1">
      <alignment vertical="center"/>
    </xf>
    <xf numFmtId="177" fontId="0" fillId="0" borderId="15" xfId="0" applyNumberFormat="1" applyBorder="1" applyAlignment="1">
      <alignment vertical="center"/>
    </xf>
    <xf numFmtId="177" fontId="0" fillId="0" borderId="34" xfId="0" applyNumberFormat="1" applyBorder="1" applyAlignment="1">
      <alignment vertical="center"/>
    </xf>
    <xf numFmtId="0" fontId="0" fillId="0" borderId="34" xfId="0"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9" fillId="0" borderId="0" xfId="0" applyFont="1" applyAlignment="1">
      <alignment vertical="center"/>
    </xf>
    <xf numFmtId="0" fontId="36" fillId="0" borderId="0" xfId="0" applyFont="1" applyAlignment="1" applyProtection="1">
      <alignment vertical="center"/>
      <protection locked="0"/>
    </xf>
    <xf numFmtId="0" fontId="37" fillId="0" borderId="0" xfId="33" applyFont="1" applyBorder="1">
      <alignment/>
      <protection/>
    </xf>
    <xf numFmtId="0" fontId="33" fillId="0" borderId="0" xfId="0" applyFont="1" applyBorder="1" applyAlignment="1">
      <alignment vertical="center"/>
    </xf>
    <xf numFmtId="0" fontId="0" fillId="0" borderId="0" xfId="33" applyFont="1" applyBorder="1">
      <alignment/>
      <protection/>
    </xf>
    <xf numFmtId="0" fontId="36" fillId="0" borderId="0" xfId="0" applyFont="1" applyAlignment="1">
      <alignment vertical="center"/>
    </xf>
    <xf numFmtId="180" fontId="18" fillId="0" borderId="0" xfId="0" applyNumberFormat="1" applyFont="1" applyBorder="1" applyAlignment="1" applyProtection="1">
      <alignment vertical="center"/>
      <protection/>
    </xf>
    <xf numFmtId="180" fontId="0" fillId="0" borderId="31" xfId="0" applyNumberFormat="1" applyFill="1" applyBorder="1" applyAlignment="1" applyProtection="1">
      <alignment vertical="center"/>
      <protection locked="0"/>
    </xf>
    <xf numFmtId="185" fontId="0" fillId="0" borderId="31" xfId="0" applyNumberFormat="1" applyFill="1" applyBorder="1" applyAlignment="1" applyProtection="1">
      <alignment vertical="center"/>
      <protection locked="0"/>
    </xf>
    <xf numFmtId="0" fontId="0" fillId="0" borderId="31" xfId="0" applyNumberForma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2" fillId="0" borderId="11" xfId="0" applyFont="1" applyBorder="1" applyAlignment="1">
      <alignment vertical="center"/>
    </xf>
    <xf numFmtId="177" fontId="0" fillId="34" borderId="11" xfId="0" applyNumberFormat="1" applyFill="1" applyBorder="1" applyAlignment="1">
      <alignment vertical="center"/>
    </xf>
    <xf numFmtId="6" fontId="0" fillId="34" borderId="11" xfId="0" applyNumberFormat="1" applyFont="1" applyFill="1" applyBorder="1" applyAlignment="1">
      <alignment vertical="center"/>
    </xf>
    <xf numFmtId="6" fontId="0" fillId="34" borderId="11" xfId="0" applyNumberForma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0" fillId="0" borderId="55" xfId="0" applyFont="1" applyBorder="1" applyAlignment="1">
      <alignment vertical="center"/>
    </xf>
    <xf numFmtId="0" fontId="40" fillId="0" borderId="53" xfId="0" applyFont="1" applyBorder="1" applyAlignment="1">
      <alignment vertical="center"/>
    </xf>
    <xf numFmtId="0" fontId="40" fillId="0" borderId="54" xfId="0" applyFont="1" applyBorder="1" applyAlignment="1">
      <alignment vertical="center"/>
    </xf>
    <xf numFmtId="0" fontId="39" fillId="0" borderId="11" xfId="0" applyFont="1" applyBorder="1" applyAlignment="1">
      <alignment horizontal="center" vertical="center"/>
    </xf>
    <xf numFmtId="0" fontId="0" fillId="0" borderId="11" xfId="0" applyBorder="1" applyAlignment="1">
      <alignment horizontal="center" vertical="center"/>
    </xf>
    <xf numFmtId="0" fontId="0" fillId="34" borderId="11" xfId="0" applyFill="1" applyBorder="1" applyAlignment="1">
      <alignment vertical="center"/>
    </xf>
    <xf numFmtId="0" fontId="40" fillId="34" borderId="55" xfId="0" applyFont="1" applyFill="1" applyBorder="1" applyAlignment="1">
      <alignment vertical="center"/>
    </xf>
    <xf numFmtId="0" fontId="40" fillId="34" borderId="53" xfId="0" applyFont="1" applyFill="1" applyBorder="1" applyAlignment="1">
      <alignment vertical="center"/>
    </xf>
    <xf numFmtId="0" fontId="40" fillId="34" borderId="54" xfId="0" applyFont="1" applyFill="1" applyBorder="1" applyAlignment="1">
      <alignment vertical="center"/>
    </xf>
    <xf numFmtId="6" fontId="0" fillId="34" borderId="12" xfId="0" applyNumberFormat="1" applyFill="1" applyBorder="1" applyAlignment="1">
      <alignment vertical="center"/>
    </xf>
    <xf numFmtId="0" fontId="41" fillId="0" borderId="55" xfId="0" applyFont="1" applyBorder="1" applyAlignment="1">
      <alignment vertical="center"/>
    </xf>
    <xf numFmtId="0" fontId="37" fillId="0" borderId="0" xfId="0" applyFont="1" applyAlignment="1">
      <alignment vertical="center"/>
    </xf>
    <xf numFmtId="177" fontId="0" fillId="34" borderId="11" xfId="0" applyNumberFormat="1" applyFont="1" applyFill="1" applyBorder="1" applyAlignment="1">
      <alignment vertical="center"/>
    </xf>
    <xf numFmtId="0" fontId="40" fillId="0" borderId="55" xfId="0" applyFont="1" applyFill="1" applyBorder="1" applyAlignment="1">
      <alignment vertical="center"/>
    </xf>
    <xf numFmtId="0" fontId="40" fillId="0" borderId="19" xfId="0" applyFont="1" applyBorder="1" applyAlignment="1">
      <alignment vertical="center"/>
    </xf>
    <xf numFmtId="0" fontId="0" fillId="35" borderId="52" xfId="0" applyFill="1" applyBorder="1" applyAlignment="1" applyProtection="1">
      <alignment vertical="top" wrapText="1"/>
      <protection locked="0"/>
    </xf>
    <xf numFmtId="0" fontId="2" fillId="3" borderId="47" xfId="0" applyFont="1" applyFill="1" applyBorder="1" applyAlignment="1" applyProtection="1">
      <alignment vertical="top" wrapText="1"/>
      <protection locked="0"/>
    </xf>
    <xf numFmtId="184" fontId="12" fillId="3" borderId="56" xfId="0" applyNumberFormat="1" applyFont="1" applyFill="1" applyBorder="1" applyAlignment="1" applyProtection="1">
      <alignment vertical="center"/>
      <protection locked="0"/>
    </xf>
    <xf numFmtId="180" fontId="0" fillId="3" borderId="57" xfId="0" applyNumberFormat="1" applyFill="1" applyBorder="1" applyAlignment="1" applyProtection="1">
      <alignment vertical="center"/>
      <protection locked="0"/>
    </xf>
    <xf numFmtId="0" fontId="0" fillId="3" borderId="58" xfId="0" applyNumberFormat="1" applyFill="1" applyBorder="1" applyAlignment="1" applyProtection="1">
      <alignment vertical="center"/>
      <protection locked="0"/>
    </xf>
    <xf numFmtId="180" fontId="0" fillId="3" borderId="33" xfId="0" applyNumberFormat="1" applyFill="1" applyBorder="1" applyAlignment="1" applyProtection="1">
      <alignment vertical="center"/>
      <protection locked="0"/>
    </xf>
    <xf numFmtId="180" fontId="0" fillId="3" borderId="34" xfId="0" applyNumberFormat="1" applyFill="1" applyBorder="1" applyAlignment="1" applyProtection="1">
      <alignment vertical="center"/>
      <protection locked="0"/>
    </xf>
    <xf numFmtId="0" fontId="0" fillId="3" borderId="39" xfId="0" applyFill="1" applyBorder="1" applyAlignment="1" applyProtection="1">
      <alignment vertical="top" wrapText="1"/>
      <protection locked="0"/>
    </xf>
    <xf numFmtId="180" fontId="8" fillId="32" borderId="23" xfId="0" applyNumberFormat="1" applyFont="1" applyFill="1" applyBorder="1" applyAlignment="1" applyProtection="1">
      <alignment vertical="center"/>
      <protection locked="0"/>
    </xf>
    <xf numFmtId="180" fontId="8" fillId="32" borderId="27" xfId="0" applyNumberFormat="1" applyFont="1" applyFill="1" applyBorder="1" applyAlignment="1" applyProtection="1">
      <alignment vertical="center"/>
      <protection locked="0"/>
    </xf>
    <xf numFmtId="180" fontId="8" fillId="33" borderId="18" xfId="0" applyNumberFormat="1" applyFont="1" applyFill="1" applyBorder="1" applyAlignment="1" applyProtection="1">
      <alignment vertical="center"/>
      <protection locked="0"/>
    </xf>
    <xf numFmtId="180" fontId="8" fillId="33" borderId="40" xfId="0" applyNumberFormat="1" applyFont="1" applyFill="1" applyBorder="1" applyAlignment="1" applyProtection="1">
      <alignment vertical="center"/>
      <protection locked="0"/>
    </xf>
    <xf numFmtId="180" fontId="8" fillId="32" borderId="31" xfId="0" applyNumberFormat="1" applyFont="1" applyFill="1" applyBorder="1" applyAlignment="1" applyProtection="1">
      <alignment vertical="center"/>
      <protection locked="0"/>
    </xf>
    <xf numFmtId="180" fontId="8" fillId="32" borderId="32" xfId="0" applyNumberFormat="1" applyFont="1" applyFill="1" applyBorder="1" applyAlignment="1" applyProtection="1">
      <alignment vertical="center"/>
      <protection locked="0"/>
    </xf>
    <xf numFmtId="180" fontId="8" fillId="0" borderId="23" xfId="0" applyNumberFormat="1" applyFont="1" applyFill="1" applyBorder="1" applyAlignment="1" applyProtection="1">
      <alignment vertical="center"/>
      <protection locked="0"/>
    </xf>
    <xf numFmtId="180" fontId="8" fillId="0" borderId="27"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0" fillId="0" borderId="52" xfId="0" applyFill="1" applyBorder="1" applyAlignment="1" applyProtection="1">
      <alignment horizontal="right" vertical="center"/>
      <protection/>
    </xf>
    <xf numFmtId="180" fontId="0" fillId="0" borderId="58" xfId="0" applyNumberFormat="1" applyFill="1" applyBorder="1" applyAlignment="1" applyProtection="1">
      <alignment horizontal="center" vertical="center"/>
      <protection/>
    </xf>
    <xf numFmtId="180" fontId="38" fillId="0" borderId="33" xfId="0" applyNumberFormat="1" applyFont="1" applyFill="1" applyBorder="1" applyAlignment="1" applyProtection="1">
      <alignment horizontal="center" vertical="center"/>
      <protection/>
    </xf>
    <xf numFmtId="180" fontId="16" fillId="0" borderId="33" xfId="0" applyNumberFormat="1" applyFont="1" applyFill="1" applyBorder="1" applyAlignment="1" applyProtection="1">
      <alignment horizontal="center" vertical="center"/>
      <protection/>
    </xf>
    <xf numFmtId="180" fontId="42" fillId="0" borderId="33" xfId="0" applyNumberFormat="1" applyFont="1" applyFill="1" applyBorder="1" applyAlignment="1" applyProtection="1">
      <alignment horizontal="left" vertical="center"/>
      <protection/>
    </xf>
    <xf numFmtId="180" fontId="16" fillId="0" borderId="34" xfId="0" applyNumberFormat="1" applyFont="1" applyBorder="1" applyAlignment="1" applyProtection="1">
      <alignment horizontal="center" vertical="center"/>
      <protection/>
    </xf>
    <xf numFmtId="180" fontId="7" fillId="0" borderId="48" xfId="0" applyNumberFormat="1" applyFont="1" applyBorder="1" applyAlignment="1" applyProtection="1">
      <alignment vertical="center"/>
      <protection/>
    </xf>
    <xf numFmtId="0" fontId="60" fillId="0" borderId="0" xfId="0" applyFont="1" applyAlignment="1">
      <alignment vertical="center"/>
    </xf>
    <xf numFmtId="0" fontId="61" fillId="0" borderId="0" xfId="0" applyFont="1" applyAlignment="1">
      <alignment vertical="center"/>
    </xf>
    <xf numFmtId="0" fontId="62" fillId="33" borderId="59" xfId="0" applyFont="1" applyFill="1" applyBorder="1" applyAlignment="1">
      <alignment horizontal="center" vertical="center"/>
    </xf>
    <xf numFmtId="0" fontId="62" fillId="33" borderId="60" xfId="0" applyFont="1" applyFill="1" applyBorder="1" applyAlignment="1">
      <alignment horizontal="center" vertical="center"/>
    </xf>
    <xf numFmtId="0" fontId="62" fillId="0" borderId="59" xfId="0" applyFont="1" applyFill="1" applyBorder="1" applyAlignment="1">
      <alignment horizontal="center" vertical="center"/>
    </xf>
    <xf numFmtId="0" fontId="60" fillId="0" borderId="50"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33" borderId="63" xfId="0" applyFont="1" applyFill="1" applyBorder="1" applyAlignment="1">
      <alignment horizontal="center" vertical="center"/>
    </xf>
    <xf numFmtId="0" fontId="62" fillId="33" borderId="64" xfId="0" applyFont="1" applyFill="1" applyBorder="1" applyAlignment="1">
      <alignment horizontal="center" vertical="center"/>
    </xf>
    <xf numFmtId="0" fontId="62" fillId="33" borderId="65"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3" fillId="0" borderId="0" xfId="0" applyFont="1" applyAlignment="1">
      <alignment vertical="center"/>
    </xf>
    <xf numFmtId="0" fontId="17" fillId="0" borderId="26" xfId="0" applyNumberFormat="1" applyFont="1" applyBorder="1" applyAlignment="1" applyProtection="1">
      <alignment vertical="center"/>
      <protection/>
    </xf>
    <xf numFmtId="0" fontId="18" fillId="0" borderId="0" xfId="0" applyFont="1" applyAlignment="1" applyProtection="1">
      <alignment vertical="center"/>
      <protection/>
    </xf>
    <xf numFmtId="0" fontId="0" fillId="2" borderId="51" xfId="0" applyFill="1" applyBorder="1" applyAlignment="1" applyProtection="1">
      <alignment vertical="top" wrapText="1"/>
      <protection/>
    </xf>
    <xf numFmtId="180" fontId="0" fillId="2" borderId="56" xfId="0" applyNumberFormat="1" applyFill="1" applyBorder="1" applyAlignment="1" applyProtection="1">
      <alignment vertical="center"/>
      <protection/>
    </xf>
    <xf numFmtId="180" fontId="0" fillId="2" borderId="66" xfId="0" applyNumberFormat="1" applyFill="1" applyBorder="1" applyAlignment="1" applyProtection="1">
      <alignment vertical="center"/>
      <protection/>
    </xf>
    <xf numFmtId="0" fontId="0" fillId="18" borderId="67" xfId="0" applyFill="1" applyBorder="1" applyAlignment="1" applyProtection="1">
      <alignment vertical="top" wrapText="1"/>
      <protection/>
    </xf>
    <xf numFmtId="180" fontId="0" fillId="18" borderId="33" xfId="0" applyNumberFormat="1" applyFill="1" applyBorder="1" applyAlignment="1" applyProtection="1">
      <alignment vertical="center"/>
      <protection/>
    </xf>
    <xf numFmtId="180" fontId="0" fillId="32" borderId="56" xfId="0" applyNumberFormat="1" applyFill="1" applyBorder="1" applyAlignment="1" applyProtection="1">
      <alignment vertical="center"/>
      <protection/>
    </xf>
    <xf numFmtId="180" fontId="0" fillId="32" borderId="58" xfId="0" applyNumberFormat="1" applyFill="1" applyBorder="1" applyAlignment="1" applyProtection="1">
      <alignment vertical="center"/>
      <protection/>
    </xf>
    <xf numFmtId="180" fontId="0" fillId="32" borderId="66" xfId="0" applyNumberFormat="1" applyFill="1" applyBorder="1" applyAlignment="1" applyProtection="1">
      <alignment vertical="center"/>
      <protection/>
    </xf>
    <xf numFmtId="0" fontId="0" fillId="32" borderId="48" xfId="0" applyFill="1" applyBorder="1" applyAlignment="1" applyProtection="1">
      <alignment vertical="top" wrapText="1"/>
      <protection/>
    </xf>
    <xf numFmtId="180" fontId="45" fillId="0" borderId="11" xfId="0" applyNumberFormat="1" applyFont="1" applyBorder="1" applyAlignment="1" applyProtection="1">
      <alignment vertical="center"/>
      <protection/>
    </xf>
    <xf numFmtId="180" fontId="44" fillId="0" borderId="0" xfId="0" applyNumberFormat="1" applyFont="1" applyAlignment="1" applyProtection="1">
      <alignment horizontal="left" vertical="center"/>
      <protection/>
    </xf>
    <xf numFmtId="180" fontId="46" fillId="0" borderId="0" xfId="0" applyNumberFormat="1" applyFont="1" applyAlignment="1" applyProtection="1">
      <alignment horizontal="left" vertical="center"/>
      <protection/>
    </xf>
    <xf numFmtId="180" fontId="47" fillId="0" borderId="0" xfId="0" applyNumberFormat="1" applyFont="1" applyAlignment="1" applyProtection="1">
      <alignment vertical="center"/>
      <protection/>
    </xf>
    <xf numFmtId="0" fontId="18" fillId="0" borderId="0" xfId="0" applyFont="1" applyAlignment="1" applyProtection="1">
      <alignment horizontal="right" vertical="center"/>
      <protection/>
    </xf>
    <xf numFmtId="180" fontId="18" fillId="0" borderId="0" xfId="0" applyNumberFormat="1" applyFont="1" applyAlignment="1" applyProtection="1">
      <alignment vertical="center"/>
      <protection/>
    </xf>
    <xf numFmtId="185" fontId="64" fillId="3" borderId="11" xfId="0" applyNumberFormat="1" applyFont="1" applyFill="1" applyBorder="1" applyAlignment="1" applyProtection="1">
      <alignment horizontal="right" vertical="center"/>
      <protection locked="0"/>
    </xf>
    <xf numFmtId="180" fontId="59" fillId="3" borderId="23" xfId="0" applyNumberFormat="1" applyFont="1" applyFill="1" applyBorder="1" applyAlignment="1" applyProtection="1">
      <alignment vertical="center"/>
      <protection locked="0"/>
    </xf>
    <xf numFmtId="185" fontId="59" fillId="3" borderId="23" xfId="0" applyNumberFormat="1" applyFont="1" applyFill="1" applyBorder="1" applyAlignment="1" applyProtection="1">
      <alignment vertical="center"/>
      <protection locked="0"/>
    </xf>
    <xf numFmtId="180" fontId="59" fillId="3" borderId="26" xfId="0" applyNumberFormat="1" applyFont="1" applyFill="1" applyBorder="1" applyAlignment="1" applyProtection="1">
      <alignment vertical="center"/>
      <protection locked="0"/>
    </xf>
    <xf numFmtId="185" fontId="59" fillId="3" borderId="26" xfId="0" applyNumberFormat="1" applyFont="1" applyFill="1" applyBorder="1" applyAlignment="1" applyProtection="1">
      <alignment vertical="center"/>
      <protection locked="0"/>
    </xf>
    <xf numFmtId="0" fontId="59" fillId="3" borderId="52" xfId="0" applyFont="1" applyFill="1" applyBorder="1" applyAlignment="1" applyProtection="1">
      <alignment vertical="center" wrapText="1"/>
      <protection locked="0"/>
    </xf>
    <xf numFmtId="185" fontId="59" fillId="3" borderId="58" xfId="0" applyNumberFormat="1" applyFont="1" applyFill="1" applyBorder="1" applyAlignment="1" applyProtection="1">
      <alignment vertical="center"/>
      <protection locked="0"/>
    </xf>
    <xf numFmtId="0" fontId="59" fillId="3" borderId="10" xfId="0" applyFont="1" applyFill="1" applyBorder="1" applyAlignment="1" applyProtection="1">
      <alignment vertical="center" wrapText="1"/>
      <protection locked="0"/>
    </xf>
    <xf numFmtId="180" fontId="59" fillId="3" borderId="11" xfId="0" applyNumberFormat="1" applyFont="1" applyFill="1" applyBorder="1" applyAlignment="1" applyProtection="1">
      <alignment vertical="center"/>
      <protection locked="0"/>
    </xf>
    <xf numFmtId="180" fontId="59" fillId="3" borderId="10" xfId="0" applyNumberFormat="1" applyFont="1" applyFill="1" applyBorder="1" applyAlignment="1" applyProtection="1">
      <alignment vertical="center"/>
      <protection/>
    </xf>
    <xf numFmtId="180" fontId="59" fillId="3" borderId="10" xfId="0" applyNumberFormat="1" applyFont="1" applyFill="1" applyBorder="1" applyAlignment="1" applyProtection="1">
      <alignment vertical="center"/>
      <protection locked="0"/>
    </xf>
    <xf numFmtId="180" fontId="59" fillId="3" borderId="18" xfId="0" applyNumberFormat="1" applyFont="1" applyFill="1" applyBorder="1" applyAlignment="1" applyProtection="1">
      <alignment vertical="center"/>
      <protection locked="0"/>
    </xf>
    <xf numFmtId="0" fontId="59" fillId="3" borderId="53" xfId="0" applyFont="1" applyFill="1" applyBorder="1" applyAlignment="1" applyProtection="1">
      <alignment vertical="center" wrapText="1"/>
      <protection locked="0"/>
    </xf>
    <xf numFmtId="180" fontId="59" fillId="3" borderId="53" xfId="0" applyNumberFormat="1" applyFont="1" applyFill="1" applyBorder="1" applyAlignment="1" applyProtection="1">
      <alignment vertical="center"/>
      <protection/>
    </xf>
    <xf numFmtId="180" fontId="59" fillId="3" borderId="53" xfId="0" applyNumberFormat="1" applyFont="1" applyFill="1" applyBorder="1" applyAlignment="1" applyProtection="1">
      <alignment vertical="center"/>
      <protection locked="0"/>
    </xf>
    <xf numFmtId="180" fontId="59" fillId="3" borderId="55" xfId="0" applyNumberFormat="1" applyFont="1" applyFill="1" applyBorder="1" applyAlignment="1" applyProtection="1">
      <alignment vertical="center"/>
      <protection/>
    </xf>
    <xf numFmtId="180" fontId="59" fillId="3" borderId="54" xfId="0" applyNumberFormat="1" applyFont="1" applyFill="1" applyBorder="1" applyAlignment="1" applyProtection="1">
      <alignment vertical="center"/>
      <protection locked="0"/>
    </xf>
    <xf numFmtId="0" fontId="59" fillId="3" borderId="54" xfId="0" applyFont="1" applyFill="1" applyBorder="1" applyAlignment="1" applyProtection="1">
      <alignment vertical="center" wrapText="1"/>
      <protection locked="0"/>
    </xf>
    <xf numFmtId="180" fontId="59" fillId="3" borderId="55" xfId="0" applyNumberFormat="1" applyFont="1" applyFill="1" applyBorder="1" applyAlignment="1" applyProtection="1">
      <alignment vertical="center"/>
      <protection locked="0"/>
    </xf>
    <xf numFmtId="0" fontId="59" fillId="3" borderId="14" xfId="0" applyFont="1" applyFill="1" applyBorder="1" applyAlignment="1" applyProtection="1">
      <alignment vertical="center" wrapText="1"/>
      <protection locked="0"/>
    </xf>
    <xf numFmtId="180" fontId="59" fillId="3" borderId="13" xfId="0" applyNumberFormat="1" applyFont="1" applyFill="1" applyBorder="1" applyAlignment="1" applyProtection="1">
      <alignment vertical="center"/>
      <protection locked="0"/>
    </xf>
    <xf numFmtId="180" fontId="59" fillId="3" borderId="13" xfId="0" applyNumberFormat="1" applyFont="1" applyFill="1" applyBorder="1" applyAlignment="1" applyProtection="1">
      <alignment vertical="center"/>
      <protection/>
    </xf>
    <xf numFmtId="180" fontId="59" fillId="3" borderId="14" xfId="0" applyNumberFormat="1" applyFont="1" applyFill="1" applyBorder="1" applyAlignment="1" applyProtection="1">
      <alignment vertical="center"/>
      <protection locked="0"/>
    </xf>
    <xf numFmtId="0" fontId="8" fillId="3" borderId="23" xfId="0" applyNumberFormat="1" applyFont="1" applyFill="1" applyBorder="1" applyAlignment="1" applyProtection="1">
      <alignment vertical="center"/>
      <protection locked="0"/>
    </xf>
    <xf numFmtId="0" fontId="8" fillId="3" borderId="26" xfId="0" applyNumberFormat="1" applyFont="1" applyFill="1" applyBorder="1" applyAlignment="1" applyProtection="1">
      <alignment vertical="center"/>
      <protection locked="0"/>
    </xf>
    <xf numFmtId="180" fontId="14" fillId="0" borderId="0" xfId="0" applyNumberFormat="1" applyFont="1" applyBorder="1" applyAlignment="1" applyProtection="1">
      <alignment horizontal="left" vertical="center"/>
      <protection/>
    </xf>
    <xf numFmtId="185" fontId="14" fillId="0" borderId="0" xfId="0" applyNumberFormat="1" applyFont="1" applyBorder="1" applyAlignment="1" applyProtection="1">
      <alignment horizontal="left" vertical="center"/>
      <protection/>
    </xf>
    <xf numFmtId="185" fontId="14" fillId="0" borderId="11" xfId="0" applyNumberFormat="1" applyFont="1" applyBorder="1" applyAlignment="1" applyProtection="1">
      <alignment horizontal="left" vertical="center"/>
      <protection/>
    </xf>
    <xf numFmtId="0" fontId="34" fillId="0" borderId="0" xfId="0" applyFont="1" applyAlignment="1" applyProtection="1">
      <alignment vertical="center"/>
      <protection/>
    </xf>
    <xf numFmtId="0" fontId="0" fillId="0" borderId="38" xfId="0" applyBorder="1" applyAlignment="1" applyProtection="1">
      <alignment vertical="center"/>
      <protection/>
    </xf>
    <xf numFmtId="0" fontId="0" fillId="2" borderId="48" xfId="0" applyFill="1" applyBorder="1" applyAlignment="1" applyProtection="1">
      <alignment vertical="center"/>
      <protection/>
    </xf>
    <xf numFmtId="0" fontId="0" fillId="2" borderId="58" xfId="0" applyFill="1" applyBorder="1" applyAlignment="1" applyProtection="1">
      <alignment vertical="center"/>
      <protection/>
    </xf>
    <xf numFmtId="0" fontId="0" fillId="2" borderId="33" xfId="0" applyFill="1" applyBorder="1" applyAlignment="1" applyProtection="1">
      <alignment vertical="center"/>
      <protection/>
    </xf>
    <xf numFmtId="0" fontId="0" fillId="2" borderId="56" xfId="0" applyFill="1" applyBorder="1" applyAlignment="1" applyProtection="1">
      <alignment vertical="center"/>
      <protection/>
    </xf>
    <xf numFmtId="0" fontId="29" fillId="2" borderId="34" xfId="0" applyFont="1" applyFill="1" applyBorder="1" applyAlignment="1" applyProtection="1">
      <alignment vertical="center"/>
      <protection/>
    </xf>
    <xf numFmtId="177" fontId="33" fillId="0" borderId="66" xfId="0" applyNumberFormat="1" applyFont="1" applyBorder="1" applyAlignment="1" applyProtection="1">
      <alignment vertical="center"/>
      <protection/>
    </xf>
    <xf numFmtId="177" fontId="33" fillId="0" borderId="48" xfId="0" applyNumberFormat="1" applyFont="1" applyBorder="1" applyAlignment="1" applyProtection="1">
      <alignment vertical="center"/>
      <protection/>
    </xf>
    <xf numFmtId="0" fontId="33" fillId="0" borderId="67" xfId="0" applyFont="1" applyBorder="1" applyAlignment="1" applyProtection="1">
      <alignment vertical="center"/>
      <protection/>
    </xf>
    <xf numFmtId="0" fontId="0" fillId="0" borderId="55" xfId="33" applyFont="1" applyBorder="1" applyAlignment="1">
      <alignment horizontal="center"/>
      <protection/>
    </xf>
    <xf numFmtId="0" fontId="10" fillId="0" borderId="0" xfId="0" applyFont="1" applyAlignment="1">
      <alignment vertical="center"/>
    </xf>
    <xf numFmtId="0" fontId="1" fillId="0" borderId="0" xfId="0" applyFont="1" applyAlignment="1">
      <alignment vertical="center"/>
    </xf>
    <xf numFmtId="196" fontId="0" fillId="0" borderId="0" xfId="0" applyNumberFormat="1" applyAlignment="1">
      <alignment vertical="center"/>
    </xf>
    <xf numFmtId="0" fontId="0" fillId="0" borderId="11" xfId="33" applyFill="1" applyBorder="1" applyAlignment="1">
      <alignment horizontal="center"/>
      <protection/>
    </xf>
    <xf numFmtId="0" fontId="48" fillId="0" borderId="0" xfId="0" applyFont="1" applyAlignment="1">
      <alignment vertical="center"/>
    </xf>
    <xf numFmtId="0" fontId="16" fillId="0" borderId="54" xfId="33" applyFont="1" applyFill="1" applyBorder="1" applyAlignment="1">
      <alignment horizontal="center"/>
      <protection/>
    </xf>
    <xf numFmtId="0" fontId="16" fillId="0" borderId="54" xfId="0" applyFont="1" applyBorder="1" applyAlignment="1">
      <alignment vertical="center"/>
    </xf>
    <xf numFmtId="0" fontId="0" fillId="0" borderId="11" xfId="0" applyFont="1" applyBorder="1" applyAlignment="1">
      <alignment vertical="center"/>
    </xf>
    <xf numFmtId="0" fontId="0" fillId="36" borderId="20" xfId="33" applyFill="1" applyBorder="1" applyAlignment="1">
      <alignment horizontal="center"/>
      <protection/>
    </xf>
    <xf numFmtId="0" fontId="0" fillId="36" borderId="17" xfId="33" applyFont="1" applyFill="1" applyBorder="1" applyAlignment="1">
      <alignment horizontal="center"/>
      <protection/>
    </xf>
    <xf numFmtId="197" fontId="0" fillId="0" borderId="0" xfId="0" applyNumberFormat="1" applyAlignment="1">
      <alignment vertical="center"/>
    </xf>
    <xf numFmtId="0" fontId="0" fillId="0" borderId="0" xfId="33" applyFont="1" applyFill="1" applyBorder="1" applyAlignment="1">
      <alignment horizontal="center"/>
      <protection/>
    </xf>
    <xf numFmtId="0" fontId="0" fillId="0" borderId="0" xfId="0" applyBorder="1" applyAlignment="1">
      <alignment horizontal="right" vertical="center"/>
    </xf>
    <xf numFmtId="180" fontId="0" fillId="0" borderId="0" xfId="0" applyNumberFormat="1" applyBorder="1" applyAlignment="1">
      <alignment vertical="center"/>
    </xf>
    <xf numFmtId="177" fontId="0" fillId="0" borderId="0" xfId="0" applyNumberFormat="1" applyBorder="1" applyAlignment="1">
      <alignment horizontal="center" vertical="center"/>
    </xf>
    <xf numFmtId="0" fontId="34" fillId="37" borderId="0" xfId="0" applyFont="1" applyFill="1" applyAlignment="1">
      <alignment vertical="center"/>
    </xf>
    <xf numFmtId="0" fontId="0" fillId="37" borderId="0" xfId="0" applyFill="1" applyAlignment="1">
      <alignment vertical="center"/>
    </xf>
    <xf numFmtId="0" fontId="0" fillId="37" borderId="0" xfId="0" applyFill="1" applyAlignment="1">
      <alignment horizontal="right" vertical="center"/>
    </xf>
    <xf numFmtId="0" fontId="0" fillId="37" borderId="11" xfId="0" applyFill="1" applyBorder="1" applyAlignment="1">
      <alignment vertical="center"/>
    </xf>
    <xf numFmtId="0" fontId="34" fillId="38" borderId="0" xfId="0" applyFont="1" applyFill="1" applyAlignment="1">
      <alignment vertical="center"/>
    </xf>
    <xf numFmtId="0" fontId="0" fillId="38" borderId="0" xfId="0" applyFill="1" applyAlignment="1">
      <alignment vertical="center"/>
    </xf>
    <xf numFmtId="0" fontId="0" fillId="38" borderId="33" xfId="0" applyFill="1" applyBorder="1" applyAlignment="1">
      <alignment horizontal="center" vertical="center"/>
    </xf>
    <xf numFmtId="185" fontId="0" fillId="38" borderId="23" xfId="0" applyNumberFormat="1" applyFill="1" applyBorder="1" applyAlignment="1">
      <alignment horizontal="center" vertical="center"/>
    </xf>
    <xf numFmtId="185" fontId="0" fillId="38" borderId="26" xfId="0" applyNumberFormat="1" applyFill="1" applyBorder="1" applyAlignment="1">
      <alignment horizontal="center" vertical="center"/>
    </xf>
    <xf numFmtId="0" fontId="34" fillId="2" borderId="0" xfId="0" applyFont="1" applyFill="1" applyAlignment="1">
      <alignment vertical="center"/>
    </xf>
    <xf numFmtId="180" fontId="0" fillId="2" borderId="0" xfId="0" applyNumberFormat="1" applyFill="1" applyAlignment="1">
      <alignment horizontal="center" vertical="center"/>
    </xf>
    <xf numFmtId="185" fontId="0" fillId="2" borderId="0" xfId="0" applyNumberFormat="1" applyFill="1" applyAlignment="1">
      <alignment horizontal="center" vertical="center"/>
    </xf>
    <xf numFmtId="0" fontId="0" fillId="2" borderId="0" xfId="0" applyFill="1" applyAlignment="1">
      <alignment vertical="center"/>
    </xf>
    <xf numFmtId="0" fontId="0" fillId="2" borderId="34" xfId="0" applyFill="1" applyBorder="1" applyAlignment="1">
      <alignment horizontal="center" vertical="center"/>
    </xf>
    <xf numFmtId="0" fontId="0" fillId="2" borderId="11" xfId="0" applyFill="1" applyBorder="1" applyAlignment="1">
      <alignment vertical="center"/>
    </xf>
    <xf numFmtId="180" fontId="0" fillId="38" borderId="0" xfId="0" applyNumberFormat="1" applyFill="1" applyBorder="1" applyAlignment="1">
      <alignment vertical="center"/>
    </xf>
    <xf numFmtId="0" fontId="0" fillId="38" borderId="0" xfId="0" applyFill="1" applyBorder="1" applyAlignment="1">
      <alignment vertical="center"/>
    </xf>
    <xf numFmtId="177" fontId="0" fillId="37" borderId="0" xfId="0" applyNumberFormat="1" applyFill="1" applyAlignment="1">
      <alignment vertical="center"/>
    </xf>
    <xf numFmtId="0" fontId="0" fillId="37" borderId="0" xfId="0" applyFill="1" applyBorder="1" applyAlignment="1">
      <alignment vertical="center"/>
    </xf>
    <xf numFmtId="180" fontId="0" fillId="37" borderId="0" xfId="0" applyNumberFormat="1" applyFill="1" applyBorder="1" applyAlignment="1">
      <alignment horizontal="center" vertical="center"/>
    </xf>
    <xf numFmtId="185" fontId="0" fillId="37" borderId="0" xfId="0" applyNumberFormat="1" applyFill="1" applyBorder="1" applyAlignment="1">
      <alignment horizontal="center" vertical="center"/>
    </xf>
    <xf numFmtId="180" fontId="18" fillId="37" borderId="0" xfId="0" applyNumberFormat="1" applyFont="1" applyFill="1" applyBorder="1" applyAlignment="1">
      <alignment horizontal="center" vertical="center"/>
    </xf>
    <xf numFmtId="0" fontId="0" fillId="39" borderId="11" xfId="0"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0" fillId="0" borderId="68" xfId="0" applyBorder="1" applyAlignment="1">
      <alignment vertical="center"/>
    </xf>
    <xf numFmtId="0" fontId="0" fillId="0" borderId="27" xfId="0" applyBorder="1" applyAlignment="1">
      <alignment vertical="center"/>
    </xf>
    <xf numFmtId="196" fontId="0" fillId="0" borderId="23" xfId="0" applyNumberFormat="1" applyBorder="1" applyAlignment="1">
      <alignment vertical="center"/>
    </xf>
    <xf numFmtId="196" fontId="0" fillId="0" borderId="11" xfId="0" applyNumberFormat="1" applyBorder="1" applyAlignment="1">
      <alignment vertical="center"/>
    </xf>
    <xf numFmtId="196" fontId="0" fillId="0" borderId="26" xfId="0" applyNumberFormat="1" applyBorder="1" applyAlignment="1">
      <alignment vertical="center"/>
    </xf>
    <xf numFmtId="0" fontId="10" fillId="0" borderId="0" xfId="0" applyFont="1" applyBorder="1" applyAlignment="1" applyProtection="1">
      <alignment horizontal="left" vertical="top" wrapText="1"/>
      <protection locked="0"/>
    </xf>
    <xf numFmtId="0" fontId="0" fillId="0" borderId="57" xfId="0" applyFill="1" applyBorder="1" applyAlignment="1" applyProtection="1">
      <alignment vertical="top" wrapText="1"/>
      <protection locked="0"/>
    </xf>
    <xf numFmtId="0" fontId="0" fillId="0" borderId="57" xfId="0" applyFill="1" applyBorder="1" applyAlignment="1" applyProtection="1">
      <alignment vertical="center"/>
      <protection locked="0"/>
    </xf>
    <xf numFmtId="0" fontId="6" fillId="0" borderId="38" xfId="0" applyFont="1" applyBorder="1" applyAlignment="1" applyProtection="1">
      <alignment vertical="top" wrapText="1"/>
      <protection locked="0"/>
    </xf>
    <xf numFmtId="0" fontId="0" fillId="0" borderId="35" xfId="0" applyBorder="1" applyAlignment="1" applyProtection="1">
      <alignment vertical="center"/>
      <protection locked="0"/>
    </xf>
    <xf numFmtId="0" fontId="17" fillId="0" borderId="35" xfId="0" applyFont="1" applyBorder="1" applyAlignment="1" applyProtection="1">
      <alignment horizontal="center" vertical="center"/>
      <protection locked="0"/>
    </xf>
    <xf numFmtId="0" fontId="0" fillId="0" borderId="11" xfId="0" applyBorder="1" applyAlignment="1" applyProtection="1">
      <alignment horizontal="right" vertical="center"/>
      <protection/>
    </xf>
    <xf numFmtId="0" fontId="0" fillId="0" borderId="11" xfId="0" applyFill="1" applyBorder="1" applyAlignment="1" applyProtection="1">
      <alignment horizontal="right" vertical="center"/>
      <protection/>
    </xf>
    <xf numFmtId="180" fontId="7" fillId="34" borderId="11" xfId="0" applyNumberFormat="1" applyFont="1" applyFill="1" applyBorder="1" applyAlignment="1" applyProtection="1">
      <alignment vertical="center"/>
      <protection locked="0"/>
    </xf>
    <xf numFmtId="185" fontId="7" fillId="34" borderId="11" xfId="0" applyNumberFormat="1" applyFont="1" applyFill="1" applyBorder="1" applyAlignment="1" applyProtection="1">
      <alignment vertical="center"/>
      <protection locked="0"/>
    </xf>
    <xf numFmtId="182" fontId="7" fillId="34" borderId="11" xfId="0" applyNumberFormat="1" applyFont="1" applyFill="1" applyBorder="1" applyAlignment="1" applyProtection="1">
      <alignment vertical="center"/>
      <protection locked="0"/>
    </xf>
    <xf numFmtId="184" fontId="7" fillId="34" borderId="11" xfId="0" applyNumberFormat="1" applyFont="1" applyFill="1" applyBorder="1" applyAlignment="1" applyProtection="1">
      <alignment vertical="center"/>
      <protection locked="0"/>
    </xf>
    <xf numFmtId="0" fontId="18" fillId="34" borderId="11" xfId="0" applyFont="1" applyFill="1" applyBorder="1" applyAlignment="1" applyProtection="1">
      <alignment horizontal="right" vertical="center"/>
      <protection/>
    </xf>
    <xf numFmtId="177" fontId="18" fillId="34" borderId="11" xfId="0" applyNumberFormat="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protection/>
    </xf>
    <xf numFmtId="0" fontId="52" fillId="0" borderId="0" xfId="0" applyFont="1" applyAlignment="1" applyProtection="1">
      <alignment horizontal="right" vertical="center"/>
      <protection locked="0"/>
    </xf>
    <xf numFmtId="180" fontId="10" fillId="0" borderId="66" xfId="0" applyNumberFormat="1" applyFont="1" applyBorder="1" applyAlignment="1" applyProtection="1">
      <alignment horizontal="left" vertical="center"/>
      <protection/>
    </xf>
    <xf numFmtId="180" fontId="18" fillId="36" borderId="24" xfId="0" applyNumberFormat="1" applyFont="1" applyFill="1" applyBorder="1" applyAlignment="1">
      <alignment horizontal="center" vertical="center"/>
    </xf>
    <xf numFmtId="180" fontId="18" fillId="36" borderId="27"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65" fillId="0" borderId="67" xfId="0" applyFont="1" applyBorder="1" applyAlignment="1">
      <alignment horizontal="center" vertical="center"/>
    </xf>
    <xf numFmtId="0" fontId="65" fillId="0" borderId="66" xfId="0" applyFont="1" applyBorder="1" applyAlignment="1">
      <alignment horizontal="center" vertical="center"/>
    </xf>
    <xf numFmtId="0" fontId="66" fillId="0" borderId="67" xfId="0" applyFont="1" applyBorder="1" applyAlignment="1">
      <alignment horizontal="center" vertical="top"/>
    </xf>
    <xf numFmtId="0" fontId="66" fillId="0" borderId="66" xfId="0" applyFont="1" applyBorder="1" applyAlignment="1">
      <alignment horizontal="center" vertical="top"/>
    </xf>
    <xf numFmtId="0" fontId="65" fillId="0" borderId="57" xfId="0" applyFont="1" applyBorder="1" applyAlignment="1">
      <alignment horizontal="center" vertical="center"/>
    </xf>
    <xf numFmtId="0" fontId="54" fillId="33" borderId="67" xfId="0" applyFont="1" applyFill="1" applyBorder="1" applyAlignment="1">
      <alignment horizontal="center" vertical="center"/>
    </xf>
    <xf numFmtId="0" fontId="54" fillId="33" borderId="66" xfId="0" applyFont="1" applyFill="1" applyBorder="1" applyAlignment="1">
      <alignment horizontal="center" vertical="center"/>
    </xf>
    <xf numFmtId="0" fontId="27" fillId="0" borderId="60" xfId="0" applyFont="1" applyFill="1" applyBorder="1" applyAlignment="1">
      <alignment horizontal="center" vertical="center"/>
    </xf>
    <xf numFmtId="0" fontId="60" fillId="0" borderId="38" xfId="0" applyFont="1" applyFill="1" applyBorder="1" applyAlignment="1">
      <alignment horizontal="center" vertical="center"/>
    </xf>
    <xf numFmtId="0" fontId="27" fillId="0" borderId="70" xfId="0" applyFont="1" applyFill="1" applyBorder="1" applyAlignment="1">
      <alignment horizontal="center" vertical="top"/>
    </xf>
    <xf numFmtId="0" fontId="62" fillId="33" borderId="68" xfId="0" applyFont="1" applyFill="1" applyBorder="1" applyAlignment="1">
      <alignment horizontal="center" vertical="center"/>
    </xf>
    <xf numFmtId="0" fontId="62" fillId="33" borderId="71"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40" xfId="0" applyFont="1" applyFill="1" applyBorder="1" applyAlignment="1">
      <alignment horizontal="center" vertical="center"/>
    </xf>
    <xf numFmtId="0" fontId="27" fillId="0" borderId="63"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38" xfId="0" applyFill="1" applyBorder="1" applyAlignment="1">
      <alignment horizontal="center" vertical="center"/>
    </xf>
    <xf numFmtId="0" fontId="60" fillId="0" borderId="73" xfId="0" applyFont="1" applyFill="1" applyBorder="1" applyAlignment="1">
      <alignment horizontal="left" vertical="center"/>
    </xf>
    <xf numFmtId="0" fontId="0" fillId="0" borderId="71" xfId="0" applyBorder="1" applyAlignment="1">
      <alignment vertical="center"/>
    </xf>
    <xf numFmtId="0" fontId="62" fillId="0" borderId="71" xfId="0" applyFont="1" applyFill="1" applyBorder="1" applyAlignment="1">
      <alignment horizontal="center" vertical="center"/>
    </xf>
    <xf numFmtId="0" fontId="67" fillId="33" borderId="73" xfId="0" applyFont="1" applyFill="1" applyBorder="1" applyAlignment="1">
      <alignment horizontal="center" vertical="center"/>
    </xf>
    <xf numFmtId="0" fontId="68" fillId="33" borderId="35" xfId="0" applyFont="1" applyFill="1" applyBorder="1" applyAlignment="1">
      <alignment horizontal="center" vertical="center"/>
    </xf>
    <xf numFmtId="0" fontId="67" fillId="0" borderId="73" xfId="0" applyFont="1" applyFill="1" applyBorder="1" applyAlignment="1">
      <alignment horizontal="center" vertical="center"/>
    </xf>
    <xf numFmtId="0" fontId="69" fillId="0" borderId="70" xfId="0" applyFont="1" applyFill="1" applyBorder="1" applyAlignment="1">
      <alignment horizontal="center" vertical="center"/>
    </xf>
    <xf numFmtId="0" fontId="70" fillId="0" borderId="70" xfId="0" applyFont="1" applyFill="1" applyBorder="1" applyAlignment="1">
      <alignment horizontal="center" vertical="center"/>
    </xf>
    <xf numFmtId="180" fontId="1" fillId="0" borderId="0" xfId="0" applyNumberFormat="1" applyFont="1" applyAlignment="1" applyProtection="1">
      <alignment horizontal="center" vertical="center"/>
      <protection/>
    </xf>
    <xf numFmtId="180" fontId="71" fillId="0" borderId="0" xfId="0" applyNumberFormat="1" applyFont="1" applyBorder="1" applyAlignment="1" applyProtection="1">
      <alignment vertical="center"/>
      <protection/>
    </xf>
    <xf numFmtId="180" fontId="2" fillId="0" borderId="0" xfId="0" applyNumberFormat="1" applyFont="1" applyBorder="1" applyAlignment="1" applyProtection="1">
      <alignment horizontal="right" vertical="center"/>
      <protection/>
    </xf>
    <xf numFmtId="180" fontId="48" fillId="2" borderId="11" xfId="0" applyNumberFormat="1" applyFont="1" applyFill="1" applyBorder="1" applyAlignment="1" applyProtection="1">
      <alignment horizontal="center" vertical="center"/>
      <protection/>
    </xf>
    <xf numFmtId="180" fontId="14" fillId="2" borderId="11" xfId="0" applyNumberFormat="1" applyFont="1" applyFill="1" applyBorder="1" applyAlignment="1" applyProtection="1">
      <alignment horizontal="left" vertical="center"/>
      <protection/>
    </xf>
    <xf numFmtId="0" fontId="0" fillId="0" borderId="0" xfId="0" applyAlignment="1">
      <alignment horizontal="left" vertical="top"/>
    </xf>
    <xf numFmtId="0" fontId="62" fillId="33" borderId="43" xfId="0" applyFont="1" applyFill="1" applyBorder="1" applyAlignment="1">
      <alignment horizontal="center" vertical="center"/>
    </xf>
    <xf numFmtId="0" fontId="62" fillId="33" borderId="54" xfId="0" applyFont="1" applyFill="1" applyBorder="1" applyAlignment="1">
      <alignment horizontal="center" vertical="center"/>
    </xf>
    <xf numFmtId="0" fontId="60" fillId="0" borderId="49" xfId="0" applyFont="1" applyFill="1" applyBorder="1" applyAlignment="1">
      <alignment horizontal="center" vertical="center"/>
    </xf>
    <xf numFmtId="0" fontId="27" fillId="0" borderId="65" xfId="0" applyFont="1" applyFill="1" applyBorder="1" applyAlignment="1">
      <alignment horizontal="center" vertical="center"/>
    </xf>
    <xf numFmtId="0" fontId="62" fillId="33" borderId="69" xfId="0" applyFont="1" applyFill="1" applyBorder="1" applyAlignment="1">
      <alignment horizontal="center" vertical="center"/>
    </xf>
    <xf numFmtId="0" fontId="62" fillId="0" borderId="69" xfId="0" applyFont="1" applyFill="1" applyBorder="1" applyAlignment="1">
      <alignment horizontal="center" vertical="center"/>
    </xf>
    <xf numFmtId="0" fontId="62" fillId="33" borderId="70" xfId="0" applyFont="1" applyFill="1" applyBorder="1" applyAlignment="1">
      <alignment horizontal="center" vertical="center"/>
    </xf>
    <xf numFmtId="0" fontId="72" fillId="36" borderId="68" xfId="0" applyFont="1" applyFill="1" applyBorder="1" applyAlignment="1">
      <alignment horizontal="center" vertical="center"/>
    </xf>
    <xf numFmtId="0" fontId="73" fillId="0" borderId="22" xfId="0" applyFont="1" applyBorder="1" applyAlignment="1">
      <alignment horizontal="left" vertical="center"/>
    </xf>
    <xf numFmtId="0" fontId="73" fillId="0" borderId="69" xfId="0" applyFont="1" applyBorder="1" applyAlignment="1">
      <alignment horizontal="center" vertical="center"/>
    </xf>
    <xf numFmtId="0" fontId="74" fillId="0" borderId="22" xfId="0" applyFont="1" applyFill="1" applyBorder="1" applyAlignment="1">
      <alignment horizontal="center" vertical="center"/>
    </xf>
    <xf numFmtId="0" fontId="74" fillId="0" borderId="6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9" xfId="0" applyFont="1" applyFill="1" applyBorder="1" applyAlignment="1">
      <alignment horizontal="center" vertical="center"/>
    </xf>
    <xf numFmtId="0" fontId="60" fillId="0" borderId="49" xfId="0" applyFont="1" applyBorder="1" applyAlignment="1">
      <alignment horizontal="center" vertical="center"/>
    </xf>
    <xf numFmtId="0" fontId="60" fillId="0" borderId="65" xfId="0" applyFont="1" applyBorder="1" applyAlignment="1">
      <alignment horizontal="center" vertical="center"/>
    </xf>
    <xf numFmtId="0" fontId="75" fillId="0" borderId="65" xfId="0" applyFont="1" applyFill="1" applyBorder="1" applyAlignment="1">
      <alignment horizontal="center" vertical="center"/>
    </xf>
    <xf numFmtId="0" fontId="0" fillId="0" borderId="22" xfId="0" applyBorder="1" applyAlignment="1">
      <alignment vertical="center"/>
    </xf>
    <xf numFmtId="0" fontId="0" fillId="0" borderId="74" xfId="0" applyBorder="1" applyAlignment="1">
      <alignment vertical="center"/>
    </xf>
    <xf numFmtId="0" fontId="0" fillId="0" borderId="69" xfId="0" applyBorder="1" applyAlignment="1">
      <alignment horizontal="left" vertical="center"/>
    </xf>
    <xf numFmtId="0" fontId="0" fillId="0" borderId="67" xfId="0" applyBorder="1" applyAlignment="1">
      <alignment horizontal="center" vertical="center"/>
    </xf>
    <xf numFmtId="0" fontId="0" fillId="0" borderId="66" xfId="0" applyBorder="1" applyAlignment="1">
      <alignment horizontal="center" vertical="center"/>
    </xf>
    <xf numFmtId="0" fontId="48" fillId="0" borderId="38"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59" xfId="0" applyFont="1" applyFill="1" applyBorder="1" applyAlignment="1">
      <alignment horizontal="center" vertical="center"/>
    </xf>
    <xf numFmtId="0" fontId="67" fillId="0" borderId="38" xfId="0" applyFont="1" applyFill="1" applyBorder="1" applyAlignment="1">
      <alignment horizontal="center" vertical="top"/>
    </xf>
    <xf numFmtId="0" fontId="0" fillId="0" borderId="48" xfId="0" applyFill="1" applyBorder="1" applyAlignment="1" applyProtection="1">
      <alignment horizontal="right" vertical="center"/>
      <protection/>
    </xf>
    <xf numFmtId="184" fontId="8" fillId="0" borderId="0" xfId="0" applyNumberFormat="1" applyFont="1" applyFill="1" applyBorder="1" applyAlignment="1" applyProtection="1">
      <alignment vertical="center"/>
      <protection locked="0"/>
    </xf>
    <xf numFmtId="180" fontId="0" fillId="0" borderId="0" xfId="0" applyNumberFormat="1" applyFill="1" applyBorder="1" applyAlignment="1" applyProtection="1">
      <alignment horizontal="center" vertical="center"/>
      <protection/>
    </xf>
    <xf numFmtId="184" fontId="8" fillId="40" borderId="67" xfId="0" applyNumberFormat="1" applyFont="1" applyFill="1" applyBorder="1" applyAlignment="1" applyProtection="1">
      <alignment vertical="center"/>
      <protection locked="0"/>
    </xf>
    <xf numFmtId="180" fontId="0" fillId="40" borderId="57" xfId="0" applyNumberFormat="1" applyFill="1" applyBorder="1" applyAlignment="1" applyProtection="1">
      <alignment horizontal="center" vertical="center"/>
      <protection/>
    </xf>
    <xf numFmtId="180" fontId="76" fillId="40" borderId="66" xfId="0" applyNumberFormat="1" applyFont="1" applyFill="1" applyBorder="1" applyAlignment="1" applyProtection="1">
      <alignment horizontal="right" vertical="center"/>
      <protection/>
    </xf>
    <xf numFmtId="180" fontId="8" fillId="0" borderId="0" xfId="0" applyNumberFormat="1" applyFont="1" applyBorder="1" applyAlignment="1" applyProtection="1">
      <alignment horizontal="right" vertical="center"/>
      <protection/>
    </xf>
    <xf numFmtId="180" fontId="76" fillId="0" borderId="0" xfId="0" applyNumberFormat="1" applyFont="1" applyFill="1" applyBorder="1" applyAlignment="1" applyProtection="1">
      <alignment horizontal="right" vertical="center"/>
      <protection/>
    </xf>
    <xf numFmtId="185" fontId="0" fillId="0" borderId="23" xfId="0" applyNumberFormat="1" applyBorder="1" applyAlignment="1" applyProtection="1">
      <alignment horizontal="center" vertical="center"/>
      <protection/>
    </xf>
    <xf numFmtId="180" fontId="76" fillId="2" borderId="24" xfId="0" applyNumberFormat="1" applyFont="1" applyFill="1" applyBorder="1" applyAlignment="1" applyProtection="1">
      <alignment vertical="center"/>
      <protection/>
    </xf>
    <xf numFmtId="180" fontId="76" fillId="2" borderId="62" xfId="0" applyNumberFormat="1" applyFont="1" applyFill="1" applyBorder="1" applyAlignment="1" applyProtection="1">
      <alignment vertical="center"/>
      <protection/>
    </xf>
    <xf numFmtId="180" fontId="0" fillId="2" borderId="62" xfId="0" applyNumberFormat="1" applyFill="1" applyBorder="1" applyAlignment="1" applyProtection="1">
      <alignment vertical="center"/>
      <protection/>
    </xf>
    <xf numFmtId="0" fontId="58" fillId="0" borderId="0" xfId="0" applyFont="1" applyAlignment="1" applyProtection="1">
      <alignment horizontal="left" vertical="center"/>
      <protection/>
    </xf>
    <xf numFmtId="0" fontId="0" fillId="0" borderId="0" xfId="0" applyAlignment="1">
      <alignment horizontal="center" vertical="center"/>
    </xf>
    <xf numFmtId="0" fontId="18" fillId="2" borderId="0" xfId="0" applyFont="1" applyFill="1" applyAlignment="1">
      <alignment vertical="center"/>
    </xf>
    <xf numFmtId="0" fontId="34" fillId="0" borderId="0" xfId="0" applyFont="1" applyFill="1" applyAlignment="1">
      <alignment vertical="center"/>
    </xf>
    <xf numFmtId="0" fontId="41" fillId="0" borderId="53" xfId="0" applyFont="1" applyBorder="1" applyAlignment="1">
      <alignment vertical="center"/>
    </xf>
    <xf numFmtId="0" fontId="41" fillId="0" borderId="54" xfId="0" applyFont="1" applyBorder="1" applyAlignment="1">
      <alignment vertical="center"/>
    </xf>
    <xf numFmtId="0" fontId="41" fillId="34" borderId="55" xfId="0" applyFont="1" applyFill="1" applyBorder="1" applyAlignment="1">
      <alignment vertical="center"/>
    </xf>
    <xf numFmtId="0" fontId="41" fillId="34" borderId="53" xfId="0" applyFont="1" applyFill="1" applyBorder="1" applyAlignment="1">
      <alignment vertical="center"/>
    </xf>
    <xf numFmtId="0" fontId="41" fillId="34" borderId="54" xfId="0" applyFont="1" applyFill="1" applyBorder="1" applyAlignment="1">
      <alignment vertical="center"/>
    </xf>
    <xf numFmtId="0" fontId="41" fillId="0" borderId="55" xfId="0" applyFont="1" applyFill="1" applyBorder="1" applyAlignment="1">
      <alignment vertical="center"/>
    </xf>
    <xf numFmtId="0" fontId="41" fillId="0" borderId="19" xfId="0" applyFont="1" applyBorder="1" applyAlignment="1">
      <alignment vertical="center"/>
    </xf>
    <xf numFmtId="0" fontId="0" fillId="0" borderId="0" xfId="0" applyFill="1" applyBorder="1" applyAlignment="1">
      <alignment horizontal="right" vertical="center"/>
    </xf>
    <xf numFmtId="180"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80" fontId="18" fillId="0" borderId="0" xfId="0" applyNumberFormat="1" applyFont="1" applyFill="1" applyBorder="1" applyAlignment="1">
      <alignment horizontal="center" vertical="center"/>
    </xf>
    <xf numFmtId="180" fontId="0" fillId="0" borderId="13" xfId="0" applyNumberFormat="1" applyBorder="1" applyAlignment="1" applyProtection="1">
      <alignment horizontal="center" vertical="center"/>
      <protection/>
    </xf>
    <xf numFmtId="180" fontId="76" fillId="2" borderId="36" xfId="0" applyNumberFormat="1" applyFont="1" applyFill="1" applyBorder="1" applyAlignment="1" applyProtection="1">
      <alignment vertical="center"/>
      <protection/>
    </xf>
    <xf numFmtId="0" fontId="0" fillId="0" borderId="67" xfId="0" applyFill="1" applyBorder="1" applyAlignment="1" applyProtection="1">
      <alignment vertical="top" wrapText="1"/>
      <protection locked="0"/>
    </xf>
    <xf numFmtId="180" fontId="0" fillId="35" borderId="31" xfId="0" applyNumberFormat="1" applyFill="1" applyBorder="1" applyAlignment="1" applyProtection="1">
      <alignment vertical="center"/>
      <protection locked="0"/>
    </xf>
    <xf numFmtId="185" fontId="0" fillId="35" borderId="31" xfId="0" applyNumberFormat="1" applyFill="1" applyBorder="1" applyAlignment="1" applyProtection="1">
      <alignment vertical="center"/>
      <protection locked="0"/>
    </xf>
    <xf numFmtId="0" fontId="0" fillId="35" borderId="31" xfId="0" applyNumberFormat="1" applyFill="1" applyBorder="1" applyAlignment="1" applyProtection="1">
      <alignment vertical="center"/>
      <protection locked="0"/>
    </xf>
    <xf numFmtId="180" fontId="0" fillId="35" borderId="32" xfId="0" applyNumberFormat="1" applyFill="1" applyBorder="1" applyAlignment="1" applyProtection="1">
      <alignment vertical="center"/>
      <protection locked="0"/>
    </xf>
    <xf numFmtId="0" fontId="0" fillId="0" borderId="35" xfId="0" applyFill="1" applyBorder="1" applyAlignment="1" applyProtection="1">
      <alignment vertical="top" wrapText="1"/>
      <protection locked="0"/>
    </xf>
    <xf numFmtId="0" fontId="0" fillId="0" borderId="35" xfId="0" applyFill="1" applyBorder="1" applyAlignment="1" applyProtection="1">
      <alignment vertical="center"/>
      <protection locked="0"/>
    </xf>
    <xf numFmtId="180" fontId="0" fillId="0" borderId="52" xfId="0" applyNumberFormat="1" applyFill="1" applyBorder="1" applyAlignment="1" applyProtection="1">
      <alignment vertical="center"/>
      <protection locked="0"/>
    </xf>
    <xf numFmtId="185" fontId="0" fillId="0" borderId="33"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180" fontId="0" fillId="0" borderId="33" xfId="0" applyNumberFormat="1" applyFill="1" applyBorder="1" applyAlignment="1" applyProtection="1">
      <alignment vertical="center"/>
      <protection locked="0"/>
    </xf>
    <xf numFmtId="180" fontId="0" fillId="0" borderId="34" xfId="0" applyNumberFormat="1" applyFill="1" applyBorder="1" applyAlignment="1" applyProtection="1">
      <alignment vertical="center"/>
      <protection locked="0"/>
    </xf>
    <xf numFmtId="0" fontId="43" fillId="0" borderId="0" xfId="0" applyFont="1" applyBorder="1" applyAlignment="1">
      <alignment horizontal="left" vertical="top"/>
    </xf>
    <xf numFmtId="0" fontId="2" fillId="0" borderId="12" xfId="0" applyFont="1" applyBorder="1" applyAlignment="1">
      <alignment vertical="center"/>
    </xf>
    <xf numFmtId="177" fontId="0" fillId="0" borderId="12" xfId="0" applyNumberFormat="1" applyBorder="1" applyAlignment="1">
      <alignment vertical="center"/>
    </xf>
    <xf numFmtId="6" fontId="0" fillId="0" borderId="12" xfId="0" applyNumberFormat="1" applyBorder="1" applyAlignment="1">
      <alignment vertical="center"/>
    </xf>
    <xf numFmtId="0" fontId="0" fillId="35" borderId="67" xfId="0" applyFill="1" applyBorder="1" applyAlignment="1">
      <alignment vertical="center"/>
    </xf>
    <xf numFmtId="177" fontId="0" fillId="35" borderId="52" xfId="0" applyNumberFormat="1" applyFill="1" applyBorder="1" applyAlignment="1">
      <alignment vertical="center"/>
    </xf>
    <xf numFmtId="177" fontId="0" fillId="35" borderId="33" xfId="0" applyNumberFormat="1" applyFill="1" applyBorder="1" applyAlignment="1">
      <alignment vertical="center"/>
    </xf>
    <xf numFmtId="6" fontId="0" fillId="35" borderId="33" xfId="0" applyNumberFormat="1" applyFill="1" applyBorder="1" applyAlignment="1">
      <alignment vertical="center"/>
    </xf>
    <xf numFmtId="6" fontId="18" fillId="35" borderId="33" xfId="0" applyNumberFormat="1" applyFont="1" applyFill="1" applyBorder="1" applyAlignment="1">
      <alignment vertical="center"/>
    </xf>
    <xf numFmtId="6" fontId="18" fillId="35" borderId="34" xfId="0" applyNumberFormat="1" applyFont="1" applyFill="1" applyBorder="1" applyAlignment="1">
      <alignment vertical="center"/>
    </xf>
    <xf numFmtId="180" fontId="8" fillId="0" borderId="38" xfId="0" applyNumberFormat="1" applyFont="1" applyBorder="1" applyAlignment="1" applyProtection="1">
      <alignment horizontal="right" vertical="center"/>
      <protection/>
    </xf>
    <xf numFmtId="0" fontId="0" fillId="0" borderId="49" xfId="0" applyBorder="1" applyAlignment="1" applyProtection="1">
      <alignment horizontal="right" vertical="center"/>
      <protection/>
    </xf>
    <xf numFmtId="0" fontId="0" fillId="0" borderId="50" xfId="0" applyBorder="1" applyAlignment="1" applyProtection="1">
      <alignment horizontal="right" vertical="center"/>
      <protection/>
    </xf>
    <xf numFmtId="0" fontId="0" fillId="0" borderId="50" xfId="0" applyFill="1" applyBorder="1" applyAlignment="1" applyProtection="1">
      <alignment horizontal="right" vertical="center"/>
      <protection/>
    </xf>
    <xf numFmtId="0" fontId="0" fillId="0" borderId="75" xfId="0" applyFill="1" applyBorder="1" applyAlignment="1" applyProtection="1">
      <alignment horizontal="right" vertical="center"/>
      <protection/>
    </xf>
    <xf numFmtId="0" fontId="0" fillId="0" borderId="51" xfId="0" applyBorder="1" applyAlignment="1" applyProtection="1">
      <alignment horizontal="right" vertical="center"/>
      <protection/>
    </xf>
    <xf numFmtId="0" fontId="78" fillId="0" borderId="0" xfId="0" applyFont="1" applyAlignment="1" applyProtection="1">
      <alignment horizontal="right" vertical="center"/>
      <protection locked="0"/>
    </xf>
    <xf numFmtId="180" fontId="0" fillId="0" borderId="64" xfId="0" applyNumberFormat="1" applyBorder="1" applyAlignment="1" applyProtection="1">
      <alignment vertical="center"/>
      <protection locked="0"/>
    </xf>
    <xf numFmtId="180" fontId="0" fillId="0" borderId="59" xfId="0" applyNumberFormat="1" applyBorder="1" applyAlignment="1" applyProtection="1">
      <alignment vertical="center"/>
      <protection locked="0"/>
    </xf>
    <xf numFmtId="180" fontId="0" fillId="0" borderId="62" xfId="0" applyNumberFormat="1" applyBorder="1" applyAlignment="1" applyProtection="1">
      <alignment vertical="center"/>
      <protection locked="0"/>
    </xf>
    <xf numFmtId="180" fontId="0" fillId="0" borderId="68" xfId="0" applyNumberFormat="1" applyBorder="1" applyAlignment="1" applyProtection="1">
      <alignment vertical="center"/>
      <protection locked="0"/>
    </xf>
    <xf numFmtId="180" fontId="0" fillId="18" borderId="59" xfId="0" applyNumberFormat="1" applyFill="1" applyBorder="1" applyAlignment="1" applyProtection="1">
      <alignment vertical="center"/>
      <protection locked="0"/>
    </xf>
    <xf numFmtId="180" fontId="0" fillId="18" borderId="62" xfId="0" applyNumberFormat="1" applyFill="1" applyBorder="1" applyAlignment="1" applyProtection="1">
      <alignment vertical="center"/>
      <protection locked="0"/>
    </xf>
    <xf numFmtId="180" fontId="0" fillId="18" borderId="68" xfId="0" applyNumberFormat="1" applyFill="1" applyBorder="1" applyAlignment="1" applyProtection="1">
      <alignment vertical="center"/>
      <protection locked="0"/>
    </xf>
    <xf numFmtId="180" fontId="0" fillId="18" borderId="27" xfId="0" applyNumberFormat="1" applyFill="1" applyBorder="1" applyAlignment="1" applyProtection="1">
      <alignment vertical="center"/>
      <protection locked="0"/>
    </xf>
    <xf numFmtId="0" fontId="0" fillId="0" borderId="15" xfId="0" applyBorder="1" applyAlignment="1" applyProtection="1">
      <alignment vertical="center"/>
      <protection locked="0"/>
    </xf>
    <xf numFmtId="180" fontId="0" fillId="0" borderId="76" xfId="0" applyNumberFormat="1" applyBorder="1" applyAlignment="1" applyProtection="1">
      <alignment vertical="center"/>
      <protection locked="0"/>
    </xf>
    <xf numFmtId="0" fontId="0" fillId="18" borderId="28" xfId="0" applyFill="1" applyBorder="1" applyAlignment="1" applyProtection="1">
      <alignment vertical="center"/>
      <protection locked="0"/>
    </xf>
    <xf numFmtId="180" fontId="0" fillId="18" borderId="76" xfId="0" applyNumberFormat="1" applyFill="1" applyBorder="1" applyAlignment="1" applyProtection="1">
      <alignment vertical="center"/>
      <protection locked="0"/>
    </xf>
    <xf numFmtId="180" fontId="0" fillId="18" borderId="28" xfId="0" applyNumberFormat="1" applyFill="1" applyBorder="1" applyAlignment="1" applyProtection="1">
      <alignment vertical="center"/>
      <protection locked="0"/>
    </xf>
    <xf numFmtId="180" fontId="0" fillId="0" borderId="46" xfId="0" applyNumberFormat="1" applyBorder="1" applyAlignment="1" applyProtection="1">
      <alignment vertical="center"/>
      <protection locked="0"/>
    </xf>
    <xf numFmtId="180" fontId="0" fillId="0" borderId="77" xfId="0" applyNumberFormat="1" applyBorder="1" applyAlignment="1" applyProtection="1">
      <alignment vertical="center"/>
      <protection locked="0"/>
    </xf>
    <xf numFmtId="180" fontId="0" fillId="3" borderId="46" xfId="0" applyNumberFormat="1" applyFill="1" applyBorder="1" applyAlignment="1" applyProtection="1">
      <alignment vertical="center"/>
      <protection locked="0"/>
    </xf>
    <xf numFmtId="180" fontId="0" fillId="3" borderId="77" xfId="0" applyNumberFormat="1" applyFill="1" applyBorder="1" applyAlignment="1" applyProtection="1">
      <alignment vertical="center"/>
      <protection locked="0"/>
    </xf>
    <xf numFmtId="180" fontId="0" fillId="3" borderId="52" xfId="0" applyNumberFormat="1" applyFill="1" applyBorder="1" applyAlignment="1" applyProtection="1">
      <alignment vertical="center"/>
      <protection locked="0"/>
    </xf>
    <xf numFmtId="180" fontId="0" fillId="18" borderId="78" xfId="0" applyNumberFormat="1" applyFill="1" applyBorder="1" applyAlignment="1" applyProtection="1">
      <alignment vertical="center"/>
      <protection locked="0"/>
    </xf>
    <xf numFmtId="180" fontId="0" fillId="18" borderId="36" xfId="0" applyNumberFormat="1" applyFill="1" applyBorder="1" applyAlignment="1" applyProtection="1">
      <alignment vertical="center"/>
      <protection locked="0"/>
    </xf>
    <xf numFmtId="185" fontId="0" fillId="32" borderId="18" xfId="0" applyNumberFormat="1" applyFont="1" applyFill="1" applyBorder="1" applyAlignment="1" applyProtection="1">
      <alignment vertical="center"/>
      <protection locked="0"/>
    </xf>
    <xf numFmtId="180" fontId="0" fillId="32" borderId="28" xfId="0" applyNumberFormat="1" applyFill="1" applyBorder="1" applyAlignment="1" applyProtection="1">
      <alignment vertical="center"/>
      <protection locked="0"/>
    </xf>
    <xf numFmtId="180" fontId="0" fillId="0" borderId="39" xfId="0" applyNumberFormat="1" applyBorder="1" applyAlignment="1" applyProtection="1">
      <alignment vertical="center"/>
      <protection locked="0"/>
    </xf>
    <xf numFmtId="180" fontId="0" fillId="18" borderId="52" xfId="0" applyNumberFormat="1" applyFill="1" applyBorder="1" applyAlignment="1" applyProtection="1">
      <alignment vertical="center"/>
      <protection locked="0"/>
    </xf>
    <xf numFmtId="180" fontId="0" fillId="18" borderId="34" xfId="0" applyNumberFormat="1" applyFill="1" applyBorder="1" applyAlignment="1" applyProtection="1">
      <alignment vertical="center"/>
      <protection locked="0"/>
    </xf>
    <xf numFmtId="0" fontId="0" fillId="0" borderId="0" xfId="0" applyFont="1" applyAlignment="1" applyProtection="1">
      <alignment horizontal="left" vertical="top" wrapText="1"/>
      <protection locked="0"/>
    </xf>
    <xf numFmtId="0" fontId="0" fillId="32" borderId="47" xfId="0" applyFill="1" applyBorder="1" applyAlignment="1" applyProtection="1">
      <alignment horizontal="left" vertical="top" wrapText="1"/>
      <protection locked="0"/>
    </xf>
    <xf numFmtId="180" fontId="7"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horizontal="left" vertical="center"/>
      <protection locked="0"/>
    </xf>
    <xf numFmtId="180" fontId="15" fillId="32" borderId="23" xfId="0" applyNumberFormat="1" applyFont="1" applyFill="1" applyBorder="1" applyAlignment="1" applyProtection="1">
      <alignment horizontal="left" vertical="center"/>
      <protection locked="0"/>
    </xf>
    <xf numFmtId="180" fontId="15" fillId="32" borderId="24" xfId="0" applyNumberFormat="1" applyFont="1" applyFill="1" applyBorder="1" applyAlignment="1" applyProtection="1">
      <alignment horizontal="left" vertical="center"/>
      <protection locked="0"/>
    </xf>
    <xf numFmtId="0" fontId="0" fillId="32" borderId="39" xfId="0" applyFill="1" applyBorder="1" applyAlignment="1" applyProtection="1">
      <alignment horizontal="left" vertical="top" wrapText="1"/>
      <protection locked="0"/>
    </xf>
    <xf numFmtId="180" fontId="7" fillId="32" borderId="26" xfId="0" applyNumberFormat="1" applyFont="1" applyFill="1" applyBorder="1" applyAlignment="1" applyProtection="1">
      <alignment horizontal="left" vertical="center"/>
      <protection locked="0"/>
    </xf>
    <xf numFmtId="0" fontId="0" fillId="32" borderId="26" xfId="0" applyNumberFormat="1" applyFill="1" applyBorder="1" applyAlignment="1" applyProtection="1">
      <alignment horizontal="left" vertical="center"/>
      <protection locked="0"/>
    </xf>
    <xf numFmtId="180" fontId="15" fillId="32" borderId="26" xfId="0" applyNumberFormat="1" applyFont="1" applyFill="1" applyBorder="1" applyAlignment="1" applyProtection="1">
      <alignment horizontal="left" vertical="center"/>
      <protection locked="0"/>
    </xf>
    <xf numFmtId="0" fontId="0"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vertical="center"/>
      <protection locked="0"/>
    </xf>
    <xf numFmtId="180" fontId="0" fillId="41" borderId="64" xfId="0" applyNumberFormat="1" applyFill="1" applyBorder="1" applyAlignment="1" applyProtection="1">
      <alignment vertical="center"/>
      <protection locked="0"/>
    </xf>
    <xf numFmtId="180" fontId="0" fillId="41" borderId="24" xfId="0" applyNumberFormat="1" applyFill="1" applyBorder="1" applyAlignment="1" applyProtection="1">
      <alignment vertical="center"/>
      <protection locked="0"/>
    </xf>
    <xf numFmtId="180" fontId="0" fillId="41" borderId="68" xfId="0" applyNumberFormat="1" applyFill="1" applyBorder="1" applyAlignment="1" applyProtection="1">
      <alignment vertical="center"/>
      <protection locked="0"/>
    </xf>
    <xf numFmtId="180" fontId="0" fillId="41" borderId="27" xfId="0" applyNumberFormat="1" applyFill="1" applyBorder="1" applyAlignment="1" applyProtection="1">
      <alignment vertical="center"/>
      <protection locked="0"/>
    </xf>
    <xf numFmtId="0" fontId="81" fillId="0" borderId="0" xfId="0" applyFont="1" applyAlignment="1" applyProtection="1">
      <alignment horizontal="left" vertical="top" wrapText="1"/>
      <protection locked="0"/>
    </xf>
    <xf numFmtId="180" fontId="8" fillId="32" borderId="18" xfId="0" applyNumberFormat="1" applyFont="1" applyFill="1" applyBorder="1" applyAlignment="1" applyProtection="1">
      <alignment vertical="center"/>
      <protection locked="0"/>
    </xf>
    <xf numFmtId="180" fontId="0" fillId="41" borderId="18" xfId="0" applyNumberFormat="1" applyFill="1" applyBorder="1" applyAlignment="1" applyProtection="1">
      <alignment vertical="center"/>
      <protection locked="0"/>
    </xf>
    <xf numFmtId="180" fontId="0" fillId="41" borderId="28" xfId="0" applyNumberFormat="1" applyFill="1" applyBorder="1" applyAlignment="1" applyProtection="1">
      <alignment vertical="center"/>
      <protection locked="0"/>
    </xf>
    <xf numFmtId="180" fontId="0" fillId="41" borderId="12" xfId="0" applyNumberFormat="1" applyFill="1" applyBorder="1" applyAlignment="1" applyProtection="1">
      <alignment vertical="center"/>
      <protection locked="0"/>
    </xf>
    <xf numFmtId="180" fontId="0" fillId="41" borderId="36" xfId="0" applyNumberFormat="1" applyFill="1" applyBorder="1" applyAlignment="1" applyProtection="1">
      <alignment vertical="center"/>
      <protection locked="0"/>
    </xf>
    <xf numFmtId="180" fontId="0" fillId="41" borderId="23" xfId="0" applyNumberFormat="1" applyFill="1" applyBorder="1" applyAlignment="1" applyProtection="1">
      <alignment vertical="center"/>
      <protection locked="0"/>
    </xf>
    <xf numFmtId="180" fontId="0" fillId="41" borderId="29" xfId="0" applyNumberFormat="1" applyFill="1" applyBorder="1" applyAlignment="1" applyProtection="1">
      <alignment vertical="center"/>
      <protection locked="0"/>
    </xf>
    <xf numFmtId="180" fontId="0" fillId="41" borderId="40" xfId="0" applyNumberFormat="1" applyFill="1" applyBorder="1" applyAlignment="1" applyProtection="1">
      <alignment vertical="center"/>
      <protection locked="0"/>
    </xf>
    <xf numFmtId="180" fontId="0" fillId="41" borderId="26" xfId="0" applyNumberFormat="1" applyFill="1" applyBorder="1" applyAlignment="1" applyProtection="1">
      <alignment vertical="center"/>
      <protection locked="0"/>
    </xf>
    <xf numFmtId="180" fontId="0" fillId="41" borderId="76" xfId="0" applyNumberFormat="1" applyFill="1" applyBorder="1" applyAlignment="1" applyProtection="1">
      <alignment vertical="center"/>
      <protection locked="0"/>
    </xf>
    <xf numFmtId="180" fontId="0" fillId="0" borderId="62" xfId="0" applyNumberFormat="1" applyFill="1" applyBorder="1" applyAlignment="1" applyProtection="1">
      <alignment vertical="center"/>
      <protection locked="0"/>
    </xf>
    <xf numFmtId="0" fontId="0" fillId="0" borderId="12"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77" fontId="0" fillId="0" borderId="0" xfId="0" applyNumberFormat="1" applyAlignment="1" applyProtection="1">
      <alignment vertical="center"/>
      <protection locked="0"/>
    </xf>
    <xf numFmtId="177" fontId="0" fillId="0" borderId="52" xfId="0" applyNumberFormat="1" applyBorder="1" applyAlignment="1" applyProtection="1">
      <alignment vertical="center"/>
      <protection locked="0"/>
    </xf>
    <xf numFmtId="177" fontId="0" fillId="0" borderId="34" xfId="0" applyNumberFormat="1" applyBorder="1" applyAlignment="1" applyProtection="1">
      <alignment vertical="center"/>
      <protection locked="0"/>
    </xf>
    <xf numFmtId="0" fontId="0" fillId="0" borderId="52"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Font="1" applyBorder="1" applyAlignment="1" applyProtection="1">
      <alignment horizontal="left" vertical="top" wrapText="1"/>
      <protection locked="0"/>
    </xf>
    <xf numFmtId="0" fontId="0" fillId="0" borderId="54" xfId="0" applyBorder="1" applyAlignment="1" applyProtection="1">
      <alignment vertical="center"/>
      <protection locked="0"/>
    </xf>
    <xf numFmtId="0" fontId="14" fillId="0" borderId="55" xfId="0" applyFont="1" applyBorder="1" applyAlignment="1" applyProtection="1">
      <alignment vertical="center"/>
      <protection locked="0"/>
    </xf>
    <xf numFmtId="180" fontId="0" fillId="0" borderId="15" xfId="0" applyNumberFormat="1" applyBorder="1" applyAlignment="1" applyProtection="1">
      <alignment vertical="center"/>
      <protection locked="0"/>
    </xf>
    <xf numFmtId="185" fontId="12" fillId="0" borderId="15" xfId="0" applyNumberFormat="1" applyFont="1" applyFill="1" applyBorder="1" applyAlignment="1" applyProtection="1">
      <alignment vertical="center"/>
      <protection locked="0"/>
    </xf>
    <xf numFmtId="180" fontId="0" fillId="41" borderId="15" xfId="0" applyNumberFormat="1" applyFill="1" applyBorder="1" applyAlignment="1" applyProtection="1">
      <alignment vertical="center"/>
      <protection locked="0"/>
    </xf>
    <xf numFmtId="180" fontId="0" fillId="41" borderId="77" xfId="0" applyNumberFormat="1" applyFill="1" applyBorder="1" applyAlignment="1" applyProtection="1">
      <alignment vertical="center"/>
      <protection locked="0"/>
    </xf>
    <xf numFmtId="0" fontId="0" fillId="0" borderId="12" xfId="0" applyBorder="1" applyAlignment="1" applyProtection="1">
      <alignment horizontal="left" vertical="top" wrapText="1"/>
      <protection locked="0"/>
    </xf>
    <xf numFmtId="0" fontId="0" fillId="36" borderId="54" xfId="33" applyFill="1" applyBorder="1" applyAlignment="1">
      <alignment horizontal="center"/>
      <protection/>
    </xf>
    <xf numFmtId="180" fontId="0" fillId="0" borderId="0" xfId="0" applyNumberFormat="1" applyFill="1" applyBorder="1" applyAlignment="1">
      <alignment horizontal="center" vertical="center"/>
    </xf>
    <xf numFmtId="185" fontId="0" fillId="0" borderId="0" xfId="0" applyNumberFormat="1" applyFill="1" applyBorder="1" applyAlignment="1">
      <alignment horizontal="center" vertical="center"/>
    </xf>
    <xf numFmtId="0" fontId="34" fillId="0" borderId="0" xfId="0" applyFont="1" applyFill="1" applyBorder="1" applyAlignment="1">
      <alignment vertical="center"/>
    </xf>
    <xf numFmtId="177" fontId="0" fillId="0" borderId="0" xfId="0" applyNumberForma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xf>
    <xf numFmtId="180" fontId="3"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85" fontId="0" fillId="0" borderId="0" xfId="0" applyNumberFormat="1" applyFill="1" applyBorder="1" applyAlignment="1">
      <alignment vertical="center"/>
    </xf>
    <xf numFmtId="0" fontId="35" fillId="0" borderId="0" xfId="0" applyFont="1" applyFill="1" applyBorder="1" applyAlignment="1">
      <alignment vertical="center"/>
    </xf>
    <xf numFmtId="0" fontId="83" fillId="33" borderId="0" xfId="0" applyFont="1" applyFill="1" applyBorder="1" applyAlignment="1">
      <alignment horizontal="centerContinuous"/>
    </xf>
    <xf numFmtId="0" fontId="82" fillId="33" borderId="0" xfId="0" applyFont="1" applyFill="1" applyBorder="1" applyAlignment="1">
      <alignment horizontal="center"/>
    </xf>
    <xf numFmtId="0" fontId="48" fillId="0" borderId="0" xfId="0" applyFont="1" applyAlignment="1">
      <alignment horizontal="center" vertical="center"/>
    </xf>
    <xf numFmtId="0" fontId="0" fillId="0" borderId="0" xfId="0" applyFill="1" applyAlignment="1">
      <alignment horizontal="center" vertical="center"/>
    </xf>
    <xf numFmtId="0" fontId="20" fillId="0" borderId="0" xfId="0" applyFont="1" applyAlignment="1">
      <alignment vertical="center"/>
    </xf>
    <xf numFmtId="0" fontId="0" fillId="0" borderId="0" xfId="0" applyAlignment="1">
      <alignment horizontal="left" vertical="center"/>
    </xf>
    <xf numFmtId="0" fontId="48" fillId="0" borderId="55" xfId="0" applyFont="1" applyBorder="1" applyAlignment="1">
      <alignment horizontal="center" vertical="center"/>
    </xf>
    <xf numFmtId="0" fontId="48" fillId="0" borderId="30" xfId="0" applyFont="1" applyBorder="1" applyAlignment="1">
      <alignment horizontal="center" vertical="center"/>
    </xf>
    <xf numFmtId="0" fontId="48" fillId="0" borderId="69" xfId="0" applyFont="1" applyBorder="1" applyAlignment="1">
      <alignment horizontal="center" vertical="center"/>
    </xf>
    <xf numFmtId="0" fontId="48" fillId="0" borderId="54" xfId="0" applyFont="1" applyBorder="1" applyAlignment="1">
      <alignment horizontal="center" vertical="center"/>
    </xf>
    <xf numFmtId="0" fontId="48" fillId="0" borderId="11" xfId="0" applyFont="1" applyBorder="1" applyAlignment="1">
      <alignment horizontal="center" vertical="center"/>
    </xf>
    <xf numFmtId="0" fontId="48" fillId="0" borderId="22" xfId="0" applyFont="1" applyBorder="1" applyAlignment="1">
      <alignment horizontal="center" vertical="center"/>
    </xf>
    <xf numFmtId="0" fontId="48" fillId="42" borderId="37" xfId="0" applyFont="1" applyFill="1" applyBorder="1" applyAlignment="1">
      <alignment horizontal="center" vertical="center"/>
    </xf>
    <xf numFmtId="0" fontId="48" fillId="42" borderId="79" xfId="0" applyFont="1" applyFill="1" applyBorder="1" applyAlignment="1">
      <alignment horizontal="center" vertical="center"/>
    </xf>
    <xf numFmtId="200" fontId="48" fillId="0" borderId="55" xfId="0" applyNumberFormat="1" applyFont="1" applyBorder="1" applyAlignment="1">
      <alignment horizontal="center" vertical="center"/>
    </xf>
    <xf numFmtId="200" fontId="48" fillId="0" borderId="37" xfId="0" applyNumberFormat="1" applyFont="1" applyBorder="1" applyAlignment="1">
      <alignment horizontal="center" vertical="center"/>
    </xf>
    <xf numFmtId="200" fontId="48" fillId="0" borderId="79" xfId="0" applyNumberFormat="1" applyFont="1" applyBorder="1" applyAlignment="1">
      <alignment horizontal="center" vertical="center"/>
    </xf>
    <xf numFmtId="200" fontId="48" fillId="0" borderId="54" xfId="0" applyNumberFormat="1" applyFont="1" applyBorder="1" applyAlignment="1">
      <alignment horizontal="center" vertical="center"/>
    </xf>
    <xf numFmtId="200"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201" fontId="48" fillId="42" borderId="37" xfId="0" applyNumberFormat="1" applyFont="1" applyFill="1" applyBorder="1" applyAlignment="1">
      <alignment horizontal="center" vertical="center"/>
    </xf>
    <xf numFmtId="201" fontId="48" fillId="42" borderId="79" xfId="0" applyNumberFormat="1" applyFont="1" applyFill="1" applyBorder="1" applyAlignment="1">
      <alignment horizontal="center" vertical="center"/>
    </xf>
    <xf numFmtId="201" fontId="48" fillId="0" borderId="54" xfId="0" applyNumberFormat="1" applyFont="1" applyBorder="1" applyAlignment="1">
      <alignment horizontal="center" vertical="center"/>
    </xf>
    <xf numFmtId="201" fontId="48" fillId="0" borderId="11" xfId="0" applyNumberFormat="1" applyFont="1" applyBorder="1" applyAlignment="1">
      <alignment horizontal="center" vertical="center"/>
    </xf>
    <xf numFmtId="0" fontId="84" fillId="33" borderId="11" xfId="0" applyFont="1" applyFill="1" applyBorder="1" applyAlignment="1">
      <alignment horizontal="centerContinuous"/>
    </xf>
    <xf numFmtId="0" fontId="84" fillId="33" borderId="11" xfId="0" applyFont="1" applyFill="1" applyBorder="1" applyAlignment="1">
      <alignment horizontal="center"/>
    </xf>
    <xf numFmtId="0" fontId="48" fillId="0" borderId="54" xfId="0" applyFont="1" applyFill="1" applyBorder="1" applyAlignment="1">
      <alignment horizontal="center" vertical="center"/>
    </xf>
    <xf numFmtId="0" fontId="48" fillId="0" borderId="11" xfId="0" applyFont="1" applyFill="1" applyBorder="1" applyAlignment="1">
      <alignment horizontal="center" vertical="center"/>
    </xf>
    <xf numFmtId="0" fontId="48" fillId="43" borderId="11" xfId="0" applyFont="1" applyFill="1" applyBorder="1" applyAlignment="1">
      <alignment horizontal="center" vertical="center"/>
    </xf>
    <xf numFmtId="0" fontId="48" fillId="43" borderId="55" xfId="0" applyFont="1" applyFill="1" applyBorder="1" applyAlignment="1">
      <alignment horizontal="center" vertical="center"/>
    </xf>
    <xf numFmtId="0" fontId="48" fillId="44" borderId="74" xfId="0" applyFont="1" applyFill="1" applyBorder="1" applyAlignment="1">
      <alignment horizontal="center" vertical="center"/>
    </xf>
    <xf numFmtId="0" fontId="48" fillId="44" borderId="69" xfId="0" applyFont="1" applyFill="1" applyBorder="1" applyAlignment="1">
      <alignment horizontal="center" vertical="center"/>
    </xf>
    <xf numFmtId="0" fontId="48" fillId="44" borderId="22" xfId="0" applyFont="1" applyFill="1" applyBorder="1" applyAlignment="1">
      <alignment horizontal="center" vertical="center"/>
    </xf>
    <xf numFmtId="0" fontId="48" fillId="44" borderId="13" xfId="0" applyFont="1" applyFill="1" applyBorder="1" applyAlignment="1">
      <alignment horizontal="center" vertical="center"/>
    </xf>
    <xf numFmtId="0" fontId="48" fillId="44" borderId="14" xfId="0" applyFont="1" applyFill="1" applyBorder="1" applyAlignment="1">
      <alignment horizontal="center" vertical="center"/>
    </xf>
    <xf numFmtId="0" fontId="48" fillId="44" borderId="55" xfId="0" applyFont="1" applyFill="1" applyBorder="1" applyAlignment="1">
      <alignment horizontal="center" vertical="center"/>
    </xf>
    <xf numFmtId="0" fontId="48" fillId="44" borderId="54" xfId="0" applyFont="1" applyFill="1" applyBorder="1" applyAlignment="1">
      <alignment horizontal="center" vertical="center"/>
    </xf>
    <xf numFmtId="0" fontId="48" fillId="44" borderId="0" xfId="0" applyFont="1" applyFill="1" applyBorder="1" applyAlignment="1">
      <alignment horizontal="center" vertical="center"/>
    </xf>
    <xf numFmtId="0" fontId="48" fillId="44" borderId="79" xfId="0" applyFont="1" applyFill="1" applyBorder="1" applyAlignment="1">
      <alignment horizontal="center" vertical="center"/>
    </xf>
    <xf numFmtId="0" fontId="48" fillId="44" borderId="80" xfId="0" applyFont="1" applyFill="1" applyBorder="1" applyAlignment="1">
      <alignment horizontal="center" vertical="center"/>
    </xf>
    <xf numFmtId="0" fontId="48" fillId="44" borderId="21" xfId="0" applyFont="1" applyFill="1" applyBorder="1" applyAlignment="1">
      <alignment horizontal="center" vertical="center"/>
    </xf>
    <xf numFmtId="0" fontId="48" fillId="44" borderId="10" xfId="0" applyFont="1" applyFill="1" applyBorder="1" applyAlignment="1">
      <alignment horizontal="center" vertical="center"/>
    </xf>
    <xf numFmtId="0" fontId="48" fillId="44" borderId="20" xfId="0" applyFont="1" applyFill="1" applyBorder="1" applyAlignment="1">
      <alignment horizontal="center" vertical="center"/>
    </xf>
    <xf numFmtId="0" fontId="48" fillId="44" borderId="19" xfId="0" applyFont="1" applyFill="1" applyBorder="1" applyAlignment="1">
      <alignment horizontal="center" vertical="center"/>
    </xf>
    <xf numFmtId="0" fontId="48" fillId="42" borderId="38" xfId="0" applyFont="1" applyFill="1" applyBorder="1" applyAlignment="1">
      <alignment horizontal="center" vertical="center"/>
    </xf>
    <xf numFmtId="0" fontId="48" fillId="42" borderId="7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right" vertical="center"/>
    </xf>
    <xf numFmtId="0" fontId="84" fillId="33" borderId="55" xfId="0" applyFont="1" applyFill="1" applyBorder="1" applyAlignment="1">
      <alignment horizontal="center"/>
    </xf>
    <xf numFmtId="0" fontId="29" fillId="0" borderId="0" xfId="0" applyFont="1" applyAlignment="1">
      <alignment vertical="center"/>
    </xf>
    <xf numFmtId="0" fontId="29" fillId="0" borderId="55" xfId="0" applyFont="1" applyBorder="1" applyAlignment="1">
      <alignment horizontal="center" vertical="center"/>
    </xf>
    <xf numFmtId="0" fontId="29" fillId="0" borderId="37" xfId="0" applyFont="1" applyBorder="1" applyAlignment="1">
      <alignment horizontal="center" vertical="center"/>
    </xf>
    <xf numFmtId="0" fontId="29" fillId="0" borderId="79" xfId="0" applyFont="1" applyBorder="1" applyAlignment="1">
      <alignment horizontal="center" vertical="center"/>
    </xf>
    <xf numFmtId="0" fontId="29" fillId="0" borderId="54" xfId="0" applyFont="1" applyBorder="1" applyAlignment="1">
      <alignment horizontal="center" vertical="center"/>
    </xf>
    <xf numFmtId="0" fontId="29" fillId="0" borderId="11" xfId="0" applyFont="1" applyBorder="1" applyAlignment="1">
      <alignment horizontal="center" vertical="center"/>
    </xf>
    <xf numFmtId="0" fontId="29" fillId="0" borderId="80" xfId="0" applyFont="1" applyBorder="1" applyAlignment="1">
      <alignment horizontal="center" vertical="center"/>
    </xf>
    <xf numFmtId="0" fontId="29" fillId="44" borderId="11" xfId="0" applyFont="1" applyFill="1" applyBorder="1" applyAlignment="1">
      <alignment horizontal="center" vertical="center"/>
    </xf>
    <xf numFmtId="0" fontId="29" fillId="0" borderId="69" xfId="0" applyFont="1" applyBorder="1" applyAlignment="1">
      <alignment horizontal="center" vertical="center"/>
    </xf>
    <xf numFmtId="0" fontId="29" fillId="0" borderId="22" xfId="0" applyFont="1" applyBorder="1" applyAlignment="1">
      <alignment horizontal="center" vertical="center"/>
    </xf>
    <xf numFmtId="0" fontId="29" fillId="0" borderId="11" xfId="33" applyFont="1" applyBorder="1" applyAlignment="1">
      <alignment horizontal="center"/>
      <protection/>
    </xf>
    <xf numFmtId="0" fontId="85" fillId="0" borderId="0" xfId="0" applyFont="1" applyAlignment="1">
      <alignment vertical="center"/>
    </xf>
    <xf numFmtId="0" fontId="86" fillId="0" borderId="0" xfId="0" applyFont="1" applyAlignment="1">
      <alignment horizontal="left" vertical="center"/>
    </xf>
    <xf numFmtId="0" fontId="87" fillId="0" borderId="0" xfId="0" applyFont="1" applyAlignment="1">
      <alignment horizontal="left" vertical="center"/>
    </xf>
    <xf numFmtId="0" fontId="0" fillId="0" borderId="54" xfId="33" applyFont="1" applyFill="1" applyBorder="1" applyAlignment="1">
      <alignment horizontal="center"/>
      <protection/>
    </xf>
    <xf numFmtId="0" fontId="0" fillId="0" borderId="55" xfId="33" applyBorder="1" applyAlignment="1">
      <alignment horizontal="center"/>
      <protection/>
    </xf>
    <xf numFmtId="0" fontId="141" fillId="0" borderId="0" xfId="0" applyFont="1" applyAlignment="1">
      <alignment horizontal="right" vertical="center"/>
    </xf>
    <xf numFmtId="0" fontId="142" fillId="0" borderId="0" xfId="0" applyFont="1" applyBorder="1" applyAlignment="1" applyProtection="1">
      <alignment vertical="center"/>
      <protection locked="0"/>
    </xf>
    <xf numFmtId="0" fontId="48" fillId="0" borderId="52" xfId="0" applyFont="1" applyBorder="1" applyAlignment="1">
      <alignment horizontal="center" vertical="center"/>
    </xf>
    <xf numFmtId="0" fontId="48" fillId="0" borderId="64" xfId="0" applyFont="1" applyBorder="1" applyAlignment="1">
      <alignment vertical="center"/>
    </xf>
    <xf numFmtId="0" fontId="48" fillId="0" borderId="59" xfId="0" applyFont="1" applyBorder="1" applyAlignment="1">
      <alignment vertical="center"/>
    </xf>
    <xf numFmtId="0" fontId="48" fillId="0" borderId="68" xfId="0" applyFont="1" applyBorder="1" applyAlignment="1">
      <alignment vertical="center"/>
    </xf>
    <xf numFmtId="0" fontId="0" fillId="0" borderId="52" xfId="0" applyBorder="1" applyAlignment="1">
      <alignment horizontal="center" vertical="center"/>
    </xf>
    <xf numFmtId="0" fontId="0" fillId="0" borderId="33" xfId="0" applyBorder="1" applyAlignment="1">
      <alignment vertical="center"/>
    </xf>
    <xf numFmtId="0" fontId="143" fillId="0" borderId="0" xfId="0" applyFont="1" applyAlignment="1">
      <alignment vertical="center"/>
    </xf>
    <xf numFmtId="0" fontId="144" fillId="0" borderId="0" xfId="0" applyFont="1" applyAlignment="1">
      <alignment vertical="center"/>
    </xf>
    <xf numFmtId="0" fontId="143" fillId="0" borderId="35" xfId="0" applyFont="1" applyBorder="1" applyAlignment="1">
      <alignment vertical="center"/>
    </xf>
    <xf numFmtId="0" fontId="143" fillId="0" borderId="0" xfId="0" applyFont="1" applyBorder="1" applyAlignment="1">
      <alignment vertical="center"/>
    </xf>
    <xf numFmtId="0" fontId="145" fillId="8" borderId="22" xfId="0" applyFont="1" applyFill="1" applyBorder="1" applyAlignment="1">
      <alignment vertical="center"/>
    </xf>
    <xf numFmtId="0" fontId="146" fillId="0" borderId="74" xfId="0" applyFont="1" applyBorder="1" applyAlignment="1">
      <alignment vertical="center"/>
    </xf>
    <xf numFmtId="0" fontId="146" fillId="0" borderId="0" xfId="0" applyFont="1" applyAlignment="1">
      <alignment vertical="center"/>
    </xf>
    <xf numFmtId="0" fontId="146" fillId="0" borderId="0" xfId="0" applyFont="1" applyBorder="1" applyAlignment="1">
      <alignment vertical="center"/>
    </xf>
    <xf numFmtId="0" fontId="143" fillId="0" borderId="30" xfId="0" applyFont="1" applyBorder="1" applyAlignment="1">
      <alignment vertical="center"/>
    </xf>
    <xf numFmtId="0" fontId="143" fillId="0" borderId="35" xfId="0" applyFont="1" applyBorder="1" applyAlignment="1">
      <alignment vertical="center"/>
    </xf>
    <xf numFmtId="0" fontId="143" fillId="0" borderId="11" xfId="0" applyFont="1" applyBorder="1" applyAlignment="1">
      <alignment vertical="center"/>
    </xf>
    <xf numFmtId="0" fontId="143" fillId="0" borderId="55" xfId="0" applyFont="1" applyBorder="1" applyAlignment="1">
      <alignment vertical="center"/>
    </xf>
    <xf numFmtId="0" fontId="143" fillId="0" borderId="50" xfId="0" applyFont="1" applyBorder="1" applyAlignment="1">
      <alignment vertical="center"/>
    </xf>
    <xf numFmtId="0" fontId="143" fillId="8" borderId="22" xfId="0" applyFont="1" applyFill="1" applyBorder="1" applyAlignment="1">
      <alignment vertical="center"/>
    </xf>
    <xf numFmtId="0" fontId="143" fillId="8" borderId="11" xfId="0" applyFont="1" applyFill="1" applyBorder="1" applyAlignment="1">
      <alignment vertical="center"/>
    </xf>
    <xf numFmtId="200" fontId="143" fillId="45" borderId="11" xfId="0" applyNumberFormat="1" applyFont="1" applyFill="1" applyBorder="1" applyAlignment="1">
      <alignment vertical="center"/>
    </xf>
    <xf numFmtId="200" fontId="143" fillId="0" borderId="11" xfId="0" applyNumberFormat="1" applyFont="1" applyBorder="1" applyAlignment="1">
      <alignment vertical="center"/>
    </xf>
    <xf numFmtId="200" fontId="143" fillId="0" borderId="55" xfId="0" applyNumberFormat="1" applyFont="1" applyBorder="1" applyAlignment="1">
      <alignment vertical="center"/>
    </xf>
    <xf numFmtId="200" fontId="143" fillId="45" borderId="55" xfId="0" applyNumberFormat="1" applyFont="1" applyFill="1" applyBorder="1" applyAlignment="1">
      <alignment vertical="center"/>
    </xf>
    <xf numFmtId="200" fontId="143" fillId="45" borderId="50" xfId="0" applyNumberFormat="1" applyFont="1" applyFill="1" applyBorder="1" applyAlignment="1">
      <alignment vertical="center"/>
    </xf>
    <xf numFmtId="0" fontId="143" fillId="0" borderId="59" xfId="0" applyFont="1" applyBorder="1" applyAlignment="1">
      <alignment vertical="center"/>
    </xf>
    <xf numFmtId="0" fontId="147" fillId="8" borderId="0" xfId="0" applyFont="1" applyFill="1" applyAlignment="1">
      <alignment vertical="center"/>
    </xf>
    <xf numFmtId="200" fontId="143" fillId="41" borderId="11" xfId="0" applyNumberFormat="1" applyFont="1" applyFill="1" applyBorder="1" applyAlignment="1">
      <alignment vertical="center"/>
    </xf>
    <xf numFmtId="200" fontId="143" fillId="41" borderId="12" xfId="0" applyNumberFormat="1" applyFont="1" applyFill="1" applyBorder="1" applyAlignment="1">
      <alignment vertical="center"/>
    </xf>
    <xf numFmtId="200" fontId="143" fillId="41" borderId="13" xfId="0" applyNumberFormat="1" applyFont="1" applyFill="1" applyBorder="1" applyAlignment="1">
      <alignment vertical="center"/>
    </xf>
    <xf numFmtId="200" fontId="143" fillId="41" borderId="55" xfId="0" applyNumberFormat="1" applyFont="1" applyFill="1" applyBorder="1" applyAlignment="1">
      <alignment vertical="center"/>
    </xf>
    <xf numFmtId="200" fontId="143" fillId="41" borderId="51" xfId="0" applyNumberFormat="1" applyFont="1" applyFill="1" applyBorder="1" applyAlignment="1">
      <alignment vertical="center"/>
    </xf>
    <xf numFmtId="200" fontId="143" fillId="0" borderId="54" xfId="0" applyNumberFormat="1" applyFont="1" applyBorder="1" applyAlignment="1">
      <alignment vertical="center"/>
    </xf>
    <xf numFmtId="200" fontId="143" fillId="46" borderId="59" xfId="0" applyNumberFormat="1" applyFont="1" applyFill="1" applyBorder="1" applyAlignment="1">
      <alignment vertical="center"/>
    </xf>
    <xf numFmtId="200" fontId="143" fillId="46" borderId="11" xfId="0" applyNumberFormat="1" applyFont="1" applyFill="1" applyBorder="1" applyAlignment="1">
      <alignment vertical="center"/>
    </xf>
    <xf numFmtId="200" fontId="143" fillId="46" borderId="55" xfId="0" applyNumberFormat="1" applyFont="1" applyFill="1" applyBorder="1" applyAlignment="1">
      <alignment vertical="center"/>
    </xf>
    <xf numFmtId="200" fontId="143" fillId="46" borderId="50" xfId="0" applyNumberFormat="1" applyFont="1" applyFill="1" applyBorder="1" applyAlignment="1">
      <alignment vertical="center"/>
    </xf>
    <xf numFmtId="0" fontId="143" fillId="0" borderId="0" xfId="0" applyFont="1" applyBorder="1" applyAlignment="1">
      <alignment vertical="center"/>
    </xf>
    <xf numFmtId="0" fontId="147" fillId="8" borderId="11" xfId="0" applyFont="1" applyFill="1" applyBorder="1" applyAlignment="1">
      <alignment vertical="center"/>
    </xf>
    <xf numFmtId="200" fontId="143" fillId="45" borderId="18" xfId="0" applyNumberFormat="1" applyFont="1" applyFill="1" applyBorder="1" applyAlignment="1">
      <alignment vertical="center"/>
    </xf>
    <xf numFmtId="200" fontId="143" fillId="45" borderId="54" xfId="0" applyNumberFormat="1" applyFont="1" applyFill="1" applyBorder="1" applyAlignment="1">
      <alignment vertical="center"/>
    </xf>
    <xf numFmtId="200" fontId="143" fillId="45" borderId="59" xfId="0" applyNumberFormat="1" applyFont="1" applyFill="1" applyBorder="1" applyAlignment="1">
      <alignment vertical="center"/>
    </xf>
    <xf numFmtId="200" fontId="143" fillId="45" borderId="51" xfId="0" applyNumberFormat="1" applyFont="1" applyFill="1" applyBorder="1" applyAlignment="1">
      <alignment vertical="center"/>
    </xf>
    <xf numFmtId="200" fontId="143" fillId="0" borderId="54" xfId="0" applyNumberFormat="1" applyFont="1" applyFill="1" applyBorder="1" applyAlignment="1">
      <alignment vertical="center"/>
    </xf>
    <xf numFmtId="200" fontId="143" fillId="0" borderId="55" xfId="0" applyNumberFormat="1" applyFont="1" applyFill="1" applyBorder="1" applyAlignment="1">
      <alignment vertical="center"/>
    </xf>
    <xf numFmtId="0" fontId="143" fillId="0" borderId="25" xfId="0" applyFont="1" applyBorder="1" applyAlignment="1">
      <alignment vertical="center"/>
    </xf>
    <xf numFmtId="0" fontId="147" fillId="8" borderId="70" xfId="0" applyFont="1" applyFill="1" applyBorder="1" applyAlignment="1">
      <alignment vertical="center"/>
    </xf>
    <xf numFmtId="200" fontId="143" fillId="41" borderId="54" xfId="0" applyNumberFormat="1" applyFont="1" applyFill="1" applyBorder="1" applyAlignment="1">
      <alignment vertical="center"/>
    </xf>
    <xf numFmtId="200" fontId="143" fillId="41" borderId="59" xfId="0" applyNumberFormat="1" applyFont="1" applyFill="1" applyBorder="1" applyAlignment="1">
      <alignment vertical="center"/>
    </xf>
    <xf numFmtId="200" fontId="143" fillId="41" borderId="28" xfId="0" applyNumberFormat="1" applyFont="1" applyFill="1" applyBorder="1" applyAlignment="1">
      <alignment vertical="center"/>
    </xf>
    <xf numFmtId="200" fontId="143" fillId="45" borderId="28" xfId="0" applyNumberFormat="1" applyFont="1" applyFill="1" applyBorder="1" applyAlignment="1">
      <alignment vertical="center"/>
    </xf>
    <xf numFmtId="0" fontId="143" fillId="0" borderId="53" xfId="0" applyFont="1" applyBorder="1" applyAlignment="1">
      <alignment vertical="center"/>
    </xf>
    <xf numFmtId="0" fontId="143" fillId="0" borderId="54" xfId="0" applyFont="1" applyBorder="1" applyAlignment="1">
      <alignment vertical="center"/>
    </xf>
    <xf numFmtId="0" fontId="143" fillId="0" borderId="55" xfId="0" applyFont="1" applyFill="1" applyBorder="1" applyAlignment="1">
      <alignment vertical="center"/>
    </xf>
    <xf numFmtId="0" fontId="147" fillId="8" borderId="18" xfId="0" applyFont="1" applyFill="1" applyBorder="1" applyAlignment="1">
      <alignment vertical="center"/>
    </xf>
    <xf numFmtId="0" fontId="143" fillId="46" borderId="11" xfId="0" applyFont="1" applyFill="1" applyBorder="1" applyAlignment="1">
      <alignment vertical="center"/>
    </xf>
    <xf numFmtId="196" fontId="143" fillId="0" borderId="11" xfId="0" applyNumberFormat="1" applyFont="1" applyBorder="1" applyAlignment="1">
      <alignment vertical="center"/>
    </xf>
    <xf numFmtId="0" fontId="143" fillId="0" borderId="53" xfId="0" applyFont="1" applyFill="1" applyBorder="1" applyAlignment="1">
      <alignment vertical="center"/>
    </xf>
    <xf numFmtId="0" fontId="143" fillId="0" borderId="55" xfId="0" applyFont="1" applyBorder="1" applyAlignment="1">
      <alignment vertical="center"/>
    </xf>
    <xf numFmtId="0" fontId="143" fillId="0" borderId="54" xfId="0" applyFont="1" applyBorder="1" applyAlignment="1">
      <alignment vertical="center"/>
    </xf>
    <xf numFmtId="196" fontId="143" fillId="0" borderId="55" xfId="0" applyNumberFormat="1" applyFont="1" applyBorder="1" applyAlignment="1">
      <alignment vertical="center"/>
    </xf>
    <xf numFmtId="0" fontId="0" fillId="0" borderId="0" xfId="34">
      <alignment/>
      <protection/>
    </xf>
    <xf numFmtId="0" fontId="20" fillId="0" borderId="10" xfId="34" applyFont="1" applyBorder="1" applyAlignment="1">
      <alignment horizontal="center"/>
      <protection/>
    </xf>
    <xf numFmtId="0" fontId="20" fillId="0" borderId="10" xfId="34" applyFont="1" applyBorder="1" applyAlignment="1">
      <alignment horizontal="left"/>
      <protection/>
    </xf>
    <xf numFmtId="0" fontId="0" fillId="0" borderId="0" xfId="34" applyAlignment="1">
      <alignment/>
      <protection/>
    </xf>
    <xf numFmtId="0" fontId="0" fillId="0" borderId="0" xfId="33" applyAlignment="1">
      <alignment vertical="center"/>
      <protection/>
    </xf>
    <xf numFmtId="0" fontId="2" fillId="0" borderId="11" xfId="34" applyFont="1" applyBorder="1" applyAlignment="1">
      <alignment horizontal="center"/>
      <protection/>
    </xf>
    <xf numFmtId="0" fontId="0" fillId="0" borderId="12" xfId="34" applyBorder="1">
      <alignment/>
      <protection/>
    </xf>
    <xf numFmtId="0" fontId="0" fillId="0" borderId="13" xfId="34" applyBorder="1" applyAlignment="1">
      <alignment horizontal="center"/>
      <protection/>
    </xf>
    <xf numFmtId="0" fontId="0" fillId="0" borderId="14" xfId="34" applyBorder="1" applyAlignment="1">
      <alignment horizontal="center"/>
      <protection/>
    </xf>
    <xf numFmtId="0" fontId="0" fillId="0" borderId="15"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8" xfId="34" applyBorder="1">
      <alignment/>
      <protection/>
    </xf>
    <xf numFmtId="0" fontId="0" fillId="0" borderId="19" xfId="34" applyBorder="1" applyAlignment="1">
      <alignment horizontal="center"/>
      <protection/>
    </xf>
    <xf numFmtId="0" fontId="0" fillId="0" borderId="20" xfId="34" applyBorder="1" applyAlignment="1">
      <alignment horizontal="center"/>
      <protection/>
    </xf>
    <xf numFmtId="0" fontId="2" fillId="0" borderId="12" xfId="34" applyFont="1" applyBorder="1" applyAlignment="1">
      <alignment horizontal="center"/>
      <protection/>
    </xf>
    <xf numFmtId="0" fontId="0" fillId="0" borderId="0" xfId="34" applyBorder="1">
      <alignment/>
      <protection/>
    </xf>
    <xf numFmtId="0" fontId="0" fillId="0" borderId="21" xfId="34" applyBorder="1">
      <alignment/>
      <protection/>
    </xf>
    <xf numFmtId="0" fontId="0" fillId="0" borderId="21" xfId="34" applyFont="1" applyBorder="1">
      <alignment/>
      <protection/>
    </xf>
    <xf numFmtId="0" fontId="0" fillId="0" borderId="14" xfId="34" applyBorder="1">
      <alignment/>
      <protection/>
    </xf>
    <xf numFmtId="0" fontId="2" fillId="0" borderId="18" xfId="34" applyFont="1" applyBorder="1">
      <alignment/>
      <protection/>
    </xf>
    <xf numFmtId="0" fontId="0" fillId="0" borderId="10" xfId="34" applyBorder="1">
      <alignment/>
      <protection/>
    </xf>
    <xf numFmtId="0" fontId="0" fillId="0" borderId="20" xfId="34" applyBorder="1">
      <alignment/>
      <protection/>
    </xf>
    <xf numFmtId="0" fontId="0" fillId="0" borderId="15" xfId="34" applyBorder="1">
      <alignment/>
      <protection/>
    </xf>
    <xf numFmtId="0" fontId="2" fillId="0" borderId="16" xfId="34" applyFont="1" applyBorder="1">
      <alignment/>
      <protection/>
    </xf>
    <xf numFmtId="0" fontId="2" fillId="0" borderId="14" xfId="34" applyFont="1" applyBorder="1">
      <alignment/>
      <protection/>
    </xf>
    <xf numFmtId="0" fontId="2" fillId="0" borderId="13" xfId="34" applyFont="1" applyBorder="1">
      <alignment/>
      <protection/>
    </xf>
    <xf numFmtId="0" fontId="2" fillId="0" borderId="21" xfId="34" applyFont="1" applyBorder="1">
      <alignment/>
      <protection/>
    </xf>
    <xf numFmtId="0" fontId="0" fillId="0" borderId="13" xfId="33" applyBorder="1" applyAlignment="1">
      <alignment vertical="center"/>
      <protection/>
    </xf>
    <xf numFmtId="0" fontId="0" fillId="0" borderId="14" xfId="33" applyBorder="1" applyAlignment="1">
      <alignment vertical="center"/>
      <protection/>
    </xf>
    <xf numFmtId="0" fontId="0" fillId="0" borderId="21" xfId="33" applyBorder="1" applyAlignment="1">
      <alignment vertical="center"/>
      <protection/>
    </xf>
    <xf numFmtId="0" fontId="0" fillId="0" borderId="16" xfId="34" applyBorder="1">
      <alignment/>
      <protection/>
    </xf>
    <xf numFmtId="0" fontId="2" fillId="0" borderId="17" xfId="34" applyFont="1" applyBorder="1">
      <alignment/>
      <protection/>
    </xf>
    <xf numFmtId="0" fontId="2" fillId="0" borderId="0" xfId="34" applyFont="1" applyBorder="1">
      <alignment/>
      <protection/>
    </xf>
    <xf numFmtId="0" fontId="0" fillId="0" borderId="16" xfId="33" applyBorder="1" applyAlignment="1">
      <alignment vertical="center"/>
      <protection/>
    </xf>
    <xf numFmtId="0" fontId="0" fillId="0" borderId="17" xfId="33" applyBorder="1" applyAlignment="1">
      <alignment vertical="center"/>
      <protection/>
    </xf>
    <xf numFmtId="0" fontId="0" fillId="0" borderId="0" xfId="33" applyBorder="1" applyAlignment="1">
      <alignment vertical="center"/>
      <protection/>
    </xf>
    <xf numFmtId="0" fontId="2" fillId="0" borderId="16" xfId="34" applyFont="1" applyBorder="1" applyAlignment="1">
      <alignment horizontal="center"/>
      <protection/>
    </xf>
    <xf numFmtId="0" fontId="2" fillId="0" borderId="19" xfId="34" applyFont="1" applyBorder="1">
      <alignment/>
      <protection/>
    </xf>
    <xf numFmtId="0" fontId="2" fillId="0" borderId="20" xfId="34" applyFont="1" applyBorder="1">
      <alignment/>
      <protection/>
    </xf>
    <xf numFmtId="0" fontId="2" fillId="0" borderId="10" xfId="34" applyFont="1" applyBorder="1">
      <alignment/>
      <protection/>
    </xf>
    <xf numFmtId="0" fontId="0" fillId="0" borderId="19" xfId="33" applyBorder="1" applyAlignment="1">
      <alignment vertical="center"/>
      <protection/>
    </xf>
    <xf numFmtId="0" fontId="0" fillId="0" borderId="20" xfId="33" applyBorder="1" applyAlignment="1">
      <alignment vertical="center"/>
      <protection/>
    </xf>
    <xf numFmtId="0" fontId="0" fillId="0" borderId="11" xfId="34" applyBorder="1" applyAlignment="1">
      <alignment horizontal="center"/>
      <protection/>
    </xf>
    <xf numFmtId="0" fontId="0" fillId="0" borderId="12" xfId="34" applyBorder="1" applyAlignment="1">
      <alignment horizontal="center"/>
      <protection/>
    </xf>
    <xf numFmtId="0" fontId="0" fillId="0" borderId="18" xfId="34" applyBorder="1" applyAlignment="1">
      <alignment horizontal="center"/>
      <protection/>
    </xf>
    <xf numFmtId="0" fontId="0" fillId="0" borderId="11" xfId="33" applyBorder="1" applyAlignment="1">
      <alignment vertical="center"/>
      <protection/>
    </xf>
    <xf numFmtId="0" fontId="0" fillId="0" borderId="21" xfId="34" applyBorder="1" applyAlignment="1">
      <alignment horizontal="center"/>
      <protection/>
    </xf>
    <xf numFmtId="20" fontId="2" fillId="0" borderId="21"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0" fontId="25" fillId="0" borderId="15" xfId="34" applyFont="1" applyBorder="1" applyAlignment="1">
      <alignment horizontal="center"/>
      <protection/>
    </xf>
    <xf numFmtId="0" fontId="0" fillId="0" borderId="0" xfId="34" applyBorder="1" applyAlignment="1">
      <alignment horizontal="center"/>
      <protection/>
    </xf>
    <xf numFmtId="0" fontId="0" fillId="0" borderId="0" xfId="34" applyBorder="1" applyAlignment="1">
      <alignment horizontal="lef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0" xfId="34" applyNumberFormat="1" applyFont="1" applyBorder="1" applyAlignment="1">
      <alignment/>
      <protection/>
    </xf>
    <xf numFmtId="0" fontId="2" fillId="0" borderId="0" xfId="34" applyNumberFormat="1" applyFont="1" applyBorder="1" applyAlignment="1">
      <alignment horizontal="righ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0" fillId="0" borderId="10" xfId="34" applyBorder="1" applyAlignment="1">
      <alignment horizontal="center"/>
      <protection/>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10" xfId="33" applyBorder="1" applyAlignment="1">
      <alignment vertical="center"/>
      <protection/>
    </xf>
    <xf numFmtId="0" fontId="0" fillId="0" borderId="0" xfId="34" applyAlignment="1">
      <alignment horizontal="center"/>
      <protection/>
    </xf>
    <xf numFmtId="0" fontId="25" fillId="0" borderId="21" xfId="34" applyFont="1" applyBorder="1" applyAlignment="1">
      <alignment horizontal="left"/>
      <protection/>
    </xf>
    <xf numFmtId="0" fontId="26" fillId="0" borderId="21" xfId="34" applyFont="1" applyBorder="1">
      <alignment/>
      <protection/>
    </xf>
    <xf numFmtId="0" fontId="0" fillId="0" borderId="17" xfId="34" applyBorder="1">
      <alignment/>
      <protection/>
    </xf>
    <xf numFmtId="0" fontId="0" fillId="0" borderId="0" xfId="34" applyBorder="1" applyAlignment="1">
      <alignment/>
      <protection/>
    </xf>
    <xf numFmtId="0" fontId="25" fillId="0" borderId="19" xfId="34" applyNumberFormat="1" applyFont="1" applyBorder="1" applyAlignment="1">
      <alignment/>
      <protection/>
    </xf>
    <xf numFmtId="0" fontId="0" fillId="0" borderId="10" xfId="34" applyFont="1" applyBorder="1">
      <alignment/>
      <protection/>
    </xf>
    <xf numFmtId="0" fontId="26" fillId="0" borderId="10" xfId="34" applyFont="1" applyBorder="1">
      <alignment/>
      <protection/>
    </xf>
    <xf numFmtId="0" fontId="0" fillId="0" borderId="10" xfId="34" applyBorder="1" applyAlignment="1">
      <alignment/>
      <protection/>
    </xf>
    <xf numFmtId="0" fontId="52" fillId="0" borderId="0" xfId="34" applyFont="1">
      <alignment/>
      <protection/>
    </xf>
    <xf numFmtId="0" fontId="148" fillId="0" borderId="0" xfId="33" applyFont="1" applyAlignment="1">
      <alignment horizontal="left" vertical="center"/>
      <protection/>
    </xf>
    <xf numFmtId="0" fontId="52" fillId="0" borderId="0" xfId="34" applyFont="1" applyBorder="1">
      <alignment/>
      <protection/>
    </xf>
    <xf numFmtId="0" fontId="52" fillId="0" borderId="0" xfId="33" applyFont="1" applyAlignment="1">
      <alignment vertical="center"/>
      <protection/>
    </xf>
    <xf numFmtId="0" fontId="88" fillId="0" borderId="0" xfId="33" applyFont="1" applyAlignment="1">
      <alignment vertical="center"/>
      <protection/>
    </xf>
    <xf numFmtId="0" fontId="52" fillId="0" borderId="0" xfId="34" applyFont="1" applyFill="1">
      <alignment/>
      <protection/>
    </xf>
    <xf numFmtId="0" fontId="0" fillId="0" borderId="0" xfId="34" applyFont="1">
      <alignment/>
      <protection/>
    </xf>
    <xf numFmtId="0" fontId="32" fillId="0" borderId="0" xfId="33" applyFont="1" applyAlignment="1">
      <alignment vertical="center"/>
      <protection/>
    </xf>
    <xf numFmtId="0" fontId="33" fillId="0" borderId="0" xfId="33" applyFont="1" applyAlignment="1">
      <alignment vertical="center"/>
      <protection/>
    </xf>
    <xf numFmtId="176" fontId="33" fillId="0" borderId="0" xfId="33" applyNumberFormat="1" applyFont="1" applyAlignment="1">
      <alignment vertical="center"/>
      <protection/>
    </xf>
    <xf numFmtId="0" fontId="33" fillId="0" borderId="0" xfId="33" applyFont="1" applyAlignment="1">
      <alignment horizontal="left" vertical="center"/>
      <protection/>
    </xf>
    <xf numFmtId="176" fontId="0" fillId="0" borderId="0" xfId="33" applyNumberFormat="1" applyAlignment="1">
      <alignment vertical="center"/>
      <protection/>
    </xf>
    <xf numFmtId="0" fontId="0" fillId="0" borderId="0" xfId="33" applyAlignment="1">
      <alignment horizontal="left" vertical="center"/>
      <protection/>
    </xf>
    <xf numFmtId="187" fontId="2" fillId="32" borderId="29" xfId="0" applyNumberFormat="1" applyFont="1" applyFill="1" applyBorder="1" applyAlignment="1" applyProtection="1">
      <alignment horizontal="left" vertical="center"/>
      <protection locked="0"/>
    </xf>
    <xf numFmtId="180" fontId="15" fillId="32" borderId="29" xfId="0" applyNumberFormat="1" applyFont="1" applyFill="1" applyBorder="1" applyAlignment="1" applyProtection="1">
      <alignment vertical="center"/>
      <protection locked="0"/>
    </xf>
    <xf numFmtId="180" fontId="0" fillId="0" borderId="15" xfId="0" applyNumberFormat="1" applyFill="1" applyBorder="1" applyAlignment="1" applyProtection="1">
      <alignment vertical="center"/>
      <protection locked="0"/>
    </xf>
    <xf numFmtId="180" fontId="0" fillId="0" borderId="55" xfId="0" applyNumberFormat="1" applyBorder="1" applyAlignment="1" applyProtection="1">
      <alignment horizontal="center" vertical="center"/>
      <protection/>
    </xf>
    <xf numFmtId="180" fontId="1" fillId="2" borderId="77" xfId="0" applyNumberFormat="1" applyFont="1" applyFill="1" applyBorder="1" applyAlignment="1" applyProtection="1">
      <alignment vertical="center" wrapText="1"/>
      <protection/>
    </xf>
    <xf numFmtId="180" fontId="76" fillId="2" borderId="28" xfId="0" applyNumberFormat="1" applyFont="1" applyFill="1" applyBorder="1" applyAlignment="1" applyProtection="1">
      <alignment vertical="center"/>
      <protection/>
    </xf>
    <xf numFmtId="180" fontId="77" fillId="2" borderId="48" xfId="0" applyNumberFormat="1" applyFont="1" applyFill="1" applyBorder="1" applyAlignment="1" applyProtection="1">
      <alignment vertical="center"/>
      <protection/>
    </xf>
    <xf numFmtId="180" fontId="71" fillId="0" borderId="66" xfId="0" applyNumberFormat="1" applyFont="1" applyBorder="1" applyAlignment="1" applyProtection="1">
      <alignment vertical="center"/>
      <protection/>
    </xf>
    <xf numFmtId="180" fontId="0" fillId="2" borderId="0" xfId="0" applyNumberFormat="1" applyFill="1" applyBorder="1" applyAlignment="1" applyProtection="1">
      <alignment vertical="center"/>
      <protection/>
    </xf>
    <xf numFmtId="180" fontId="57"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180" fontId="0" fillId="0" borderId="0" xfId="0" applyNumberFormat="1" applyBorder="1" applyAlignment="1" applyProtection="1">
      <alignment horizontal="right" vertical="center"/>
      <protection/>
    </xf>
    <xf numFmtId="180" fontId="7" fillId="0" borderId="0" xfId="0" applyNumberFormat="1" applyFont="1" applyBorder="1" applyAlignment="1" applyProtection="1">
      <alignment vertical="center"/>
      <protection/>
    </xf>
    <xf numFmtId="180" fontId="42" fillId="0" borderId="56" xfId="0" applyNumberFormat="1" applyFont="1" applyFill="1" applyBorder="1" applyAlignment="1" applyProtection="1">
      <alignment horizontal="left" vertical="center"/>
      <protection/>
    </xf>
    <xf numFmtId="0" fontId="29" fillId="2" borderId="0" xfId="0" applyFont="1" applyFill="1" applyBorder="1" applyAlignment="1" applyProtection="1">
      <alignment vertical="center"/>
      <protection/>
    </xf>
    <xf numFmtId="177" fontId="33" fillId="0" borderId="0" xfId="0" applyNumberFormat="1" applyFont="1" applyBorder="1" applyAlignment="1" applyProtection="1">
      <alignment vertical="center"/>
      <protection/>
    </xf>
    <xf numFmtId="180" fontId="2" fillId="32" borderId="0" xfId="0" applyNumberFormat="1" applyFont="1" applyFill="1" applyBorder="1" applyAlignment="1" applyProtection="1">
      <alignment horizontal="center" vertical="center"/>
      <protection/>
    </xf>
    <xf numFmtId="180" fontId="59" fillId="3" borderId="0" xfId="0" applyNumberFormat="1" applyFont="1" applyFill="1" applyBorder="1" applyAlignment="1" applyProtection="1">
      <alignment vertical="center"/>
      <protection locked="0"/>
    </xf>
    <xf numFmtId="180" fontId="0" fillId="32" borderId="0" xfId="0" applyNumberFormat="1" applyFill="1" applyBorder="1" applyAlignment="1" applyProtection="1">
      <alignment vertical="center"/>
      <protection/>
    </xf>
    <xf numFmtId="0" fontId="18" fillId="0" borderId="0" xfId="0" applyFont="1" applyBorder="1" applyAlignment="1" applyProtection="1">
      <alignment vertical="center"/>
      <protection/>
    </xf>
    <xf numFmtId="180" fontId="2" fillId="0" borderId="0" xfId="0" applyNumberFormat="1" applyFont="1" applyBorder="1" applyAlignment="1" applyProtection="1">
      <alignment horizontal="left" vertical="center"/>
      <protection/>
    </xf>
    <xf numFmtId="180" fontId="39" fillId="0" borderId="0" xfId="0" applyNumberFormat="1" applyFont="1" applyBorder="1" applyAlignment="1" applyProtection="1">
      <alignment horizontal="left" vertical="center"/>
      <protection/>
    </xf>
    <xf numFmtId="180" fontId="18" fillId="0" borderId="74" xfId="0" applyNumberFormat="1" applyFont="1" applyBorder="1" applyAlignment="1" applyProtection="1">
      <alignment horizontal="right" vertical="center"/>
      <protection/>
    </xf>
    <xf numFmtId="180" fontId="18" fillId="0" borderId="64" xfId="0" applyNumberFormat="1" applyFont="1" applyBorder="1" applyAlignment="1" applyProtection="1">
      <alignment horizontal="right" vertical="center"/>
      <protection/>
    </xf>
    <xf numFmtId="180" fontId="0" fillId="0" borderId="68" xfId="0" applyNumberFormat="1" applyBorder="1" applyAlignment="1" applyProtection="1">
      <alignment vertical="center"/>
      <protection/>
    </xf>
    <xf numFmtId="180" fontId="14" fillId="2" borderId="26" xfId="0" applyNumberFormat="1" applyFont="1" applyFill="1" applyBorder="1" applyAlignment="1" applyProtection="1">
      <alignment vertical="center"/>
      <protection/>
    </xf>
    <xf numFmtId="180" fontId="14" fillId="2" borderId="27" xfId="0" applyNumberFormat="1" applyFont="1" applyFill="1" applyBorder="1" applyAlignment="1" applyProtection="1">
      <alignment vertical="center"/>
      <protection/>
    </xf>
    <xf numFmtId="184" fontId="7" fillId="0" borderId="69" xfId="0" applyNumberFormat="1" applyFont="1" applyBorder="1" applyAlignment="1" applyProtection="1">
      <alignment horizontal="right" vertical="center"/>
      <protection/>
    </xf>
    <xf numFmtId="180" fontId="149" fillId="0" borderId="22" xfId="0" applyNumberFormat="1" applyFont="1" applyBorder="1" applyAlignment="1" applyProtection="1">
      <alignment vertical="center"/>
      <protection/>
    </xf>
    <xf numFmtId="177" fontId="0" fillId="0" borderId="11" xfId="0" applyNumberFormat="1" applyBorder="1" applyAlignment="1" applyProtection="1">
      <alignment vertical="center"/>
      <protection locked="0"/>
    </xf>
    <xf numFmtId="180" fontId="1" fillId="0" borderId="55" xfId="0" applyNumberFormat="1" applyFont="1" applyBorder="1" applyAlignment="1" applyProtection="1">
      <alignment vertical="center"/>
      <protection locked="0"/>
    </xf>
    <xf numFmtId="180" fontId="10" fillId="0" borderId="74" xfId="0" applyNumberFormat="1" applyFont="1" applyBorder="1" applyAlignment="1" applyProtection="1">
      <alignment vertical="center"/>
      <protection locked="0"/>
    </xf>
    <xf numFmtId="180" fontId="10" fillId="0" borderId="69" xfId="0" applyNumberFormat="1" applyFont="1" applyBorder="1" applyAlignment="1" applyProtection="1">
      <alignment horizontal="left" vertical="center"/>
      <protection locked="0"/>
    </xf>
    <xf numFmtId="0" fontId="141" fillId="0" borderId="22" xfId="0" applyFont="1" applyBorder="1" applyAlignment="1" applyProtection="1">
      <alignment horizontal="left" vertical="top"/>
      <protection locked="0"/>
    </xf>
    <xf numFmtId="180" fontId="150" fillId="0" borderId="33" xfId="0" applyNumberFormat="1" applyFont="1" applyBorder="1" applyAlignment="1" applyProtection="1">
      <alignment vertical="center"/>
      <protection locked="0"/>
    </xf>
    <xf numFmtId="180" fontId="150" fillId="0" borderId="34" xfId="0" applyNumberFormat="1" applyFont="1" applyBorder="1" applyAlignment="1" applyProtection="1">
      <alignment vertical="center"/>
      <protection locked="0"/>
    </xf>
    <xf numFmtId="180" fontId="151" fillId="0" borderId="52" xfId="0" applyNumberFormat="1"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0" fillId="0" borderId="0" xfId="0" applyNumberFormat="1" applyFont="1" applyBorder="1" applyAlignment="1" applyProtection="1">
      <alignment horizontal="left" vertical="center"/>
      <protection locked="0"/>
    </xf>
    <xf numFmtId="180" fontId="14" fillId="0" borderId="52" xfId="0" applyNumberFormat="1" applyFont="1" applyBorder="1" applyAlignment="1" applyProtection="1">
      <alignment vertical="center"/>
      <protection locked="0"/>
    </xf>
    <xf numFmtId="180" fontId="14" fillId="0" borderId="34" xfId="0" applyNumberFormat="1" applyFont="1" applyBorder="1" applyAlignment="1" applyProtection="1">
      <alignment vertical="center"/>
      <protection locked="0"/>
    </xf>
    <xf numFmtId="180" fontId="15" fillId="32" borderId="29" xfId="0" applyNumberFormat="1" applyFont="1" applyFill="1" applyBorder="1" applyAlignment="1" applyProtection="1">
      <alignment horizontal="left" vertical="center"/>
      <protection locked="0"/>
    </xf>
    <xf numFmtId="180" fontId="0" fillId="18" borderId="64" xfId="0" applyNumberFormat="1" applyFill="1" applyBorder="1" applyAlignment="1" applyProtection="1">
      <alignment horizontal="left" vertical="center"/>
      <protection locked="0"/>
    </xf>
    <xf numFmtId="180" fontId="0" fillId="18" borderId="24" xfId="0" applyNumberFormat="1" applyFill="1" applyBorder="1" applyAlignment="1" applyProtection="1">
      <alignment horizontal="left" vertical="center"/>
      <protection locked="0"/>
    </xf>
    <xf numFmtId="180" fontId="0" fillId="18" borderId="68" xfId="0" applyNumberFormat="1" applyFill="1" applyBorder="1" applyAlignment="1" applyProtection="1">
      <alignment horizontal="left" vertical="center"/>
      <protection locked="0"/>
    </xf>
    <xf numFmtId="180" fontId="0" fillId="18" borderId="27" xfId="0" applyNumberFormat="1" applyFill="1" applyBorder="1" applyAlignment="1" applyProtection="1">
      <alignment horizontal="left" vertical="center"/>
      <protection locked="0"/>
    </xf>
    <xf numFmtId="0" fontId="0" fillId="0" borderId="52"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141" fillId="0" borderId="0" xfId="0" applyFont="1" applyAlignment="1">
      <alignment horizontal="right" vertical="center"/>
    </xf>
    <xf numFmtId="0" fontId="48" fillId="0" borderId="55" xfId="0" applyFont="1" applyBorder="1" applyAlignment="1">
      <alignment vertical="center"/>
    </xf>
    <xf numFmtId="180" fontId="7" fillId="0" borderId="26" xfId="0" applyNumberFormat="1" applyFont="1" applyFill="1" applyBorder="1" applyAlignment="1" applyProtection="1">
      <alignment vertical="center"/>
      <protection locked="0"/>
    </xf>
    <xf numFmtId="185"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vertical="center"/>
      <protection locked="0"/>
    </xf>
    <xf numFmtId="180" fontId="0" fillId="0" borderId="77" xfId="0" applyNumberFormat="1" applyFill="1" applyBorder="1" applyAlignment="1" applyProtection="1">
      <alignment vertical="center"/>
      <protection locked="0"/>
    </xf>
    <xf numFmtId="0" fontId="0" fillId="0" borderId="11" xfId="0" applyFill="1" applyBorder="1" applyAlignment="1">
      <alignment vertical="center"/>
    </xf>
    <xf numFmtId="177" fontId="0" fillId="0" borderId="11" xfId="0" applyNumberFormat="1" applyFill="1" applyBorder="1" applyAlignment="1">
      <alignment vertical="center"/>
    </xf>
    <xf numFmtId="6" fontId="0" fillId="0" borderId="11" xfId="0" applyNumberFormat="1" applyFill="1" applyBorder="1" applyAlignment="1">
      <alignment vertical="center"/>
    </xf>
    <xf numFmtId="0" fontId="40" fillId="0" borderId="53" xfId="0" applyFont="1" applyFill="1" applyBorder="1" applyAlignment="1">
      <alignment vertical="center"/>
    </xf>
    <xf numFmtId="0" fontId="40" fillId="0" borderId="54" xfId="0" applyFont="1" applyFill="1" applyBorder="1" applyAlignment="1">
      <alignment vertical="center"/>
    </xf>
    <xf numFmtId="6" fontId="0" fillId="0" borderId="12" xfId="0" applyNumberFormat="1" applyFill="1" applyBorder="1" applyAlignment="1">
      <alignment vertical="center"/>
    </xf>
    <xf numFmtId="177" fontId="40" fillId="0" borderId="53" xfId="0" applyNumberFormat="1" applyFont="1" applyFill="1" applyBorder="1" applyAlignment="1">
      <alignment horizontal="left" vertical="center"/>
    </xf>
    <xf numFmtId="0" fontId="0" fillId="47" borderId="11" xfId="0" applyFill="1" applyBorder="1" applyAlignment="1">
      <alignment vertical="center"/>
    </xf>
    <xf numFmtId="177" fontId="0" fillId="47" borderId="11" xfId="0" applyNumberFormat="1" applyFill="1" applyBorder="1" applyAlignment="1">
      <alignment vertical="center"/>
    </xf>
    <xf numFmtId="6" fontId="0" fillId="47" borderId="11" xfId="0" applyNumberFormat="1" applyFill="1" applyBorder="1" applyAlignment="1">
      <alignment vertical="center"/>
    </xf>
    <xf numFmtId="0" fontId="40" fillId="47" borderId="55" xfId="0" applyFont="1" applyFill="1" applyBorder="1" applyAlignment="1">
      <alignment vertical="center"/>
    </xf>
    <xf numFmtId="0" fontId="40" fillId="47" borderId="53" xfId="0" applyFont="1" applyFill="1" applyBorder="1" applyAlignment="1">
      <alignment vertical="center"/>
    </xf>
    <xf numFmtId="0" fontId="40" fillId="47" borderId="54" xfId="0" applyFont="1" applyFill="1" applyBorder="1" applyAlignment="1">
      <alignment vertical="center"/>
    </xf>
    <xf numFmtId="0" fontId="40" fillId="47" borderId="19" xfId="0" applyFont="1" applyFill="1" applyBorder="1" applyAlignment="1">
      <alignment vertical="center"/>
    </xf>
    <xf numFmtId="0" fontId="2" fillId="47" borderId="11" xfId="0" applyFont="1" applyFill="1" applyBorder="1" applyAlignment="1">
      <alignment vertical="center"/>
    </xf>
    <xf numFmtId="6" fontId="0" fillId="0" borderId="11" xfId="0" applyNumberFormat="1" applyFont="1" applyFill="1" applyBorder="1" applyAlignment="1">
      <alignment vertical="center"/>
    </xf>
    <xf numFmtId="0" fontId="29" fillId="0" borderId="30" xfId="0" applyFont="1" applyBorder="1" applyAlignment="1">
      <alignment vertical="center"/>
    </xf>
    <xf numFmtId="177" fontId="0" fillId="0" borderId="47" xfId="0" applyNumberFormat="1" applyBorder="1" applyAlignment="1">
      <alignment vertical="center"/>
    </xf>
    <xf numFmtId="177" fontId="0" fillId="0" borderId="31" xfId="0" applyNumberFormat="1" applyBorder="1" applyAlignment="1">
      <alignment vertical="center"/>
    </xf>
    <xf numFmtId="6" fontId="0" fillId="0" borderId="44"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177" fontId="0" fillId="0" borderId="18" xfId="0" applyNumberFormat="1" applyBorder="1" applyAlignment="1">
      <alignment vertical="center"/>
    </xf>
    <xf numFmtId="6" fontId="0" fillId="0" borderId="18" xfId="0" applyNumberFormat="1" applyBorder="1" applyAlignment="1">
      <alignment vertical="center"/>
    </xf>
    <xf numFmtId="0" fontId="41" fillId="0" borderId="10" xfId="0" applyFont="1" applyBorder="1" applyAlignment="1">
      <alignment vertical="center"/>
    </xf>
    <xf numFmtId="0" fontId="41" fillId="0" borderId="20" xfId="0" applyFont="1" applyBorder="1" applyAlignment="1">
      <alignment vertical="center"/>
    </xf>
    <xf numFmtId="0" fontId="40" fillId="35" borderId="57" xfId="0" applyFont="1" applyFill="1" applyBorder="1" applyAlignment="1">
      <alignment vertical="center"/>
    </xf>
    <xf numFmtId="0" fontId="40" fillId="35" borderId="66" xfId="0" applyFont="1" applyFill="1" applyBorder="1" applyAlignment="1">
      <alignment vertical="center"/>
    </xf>
    <xf numFmtId="177" fontId="0" fillId="0" borderId="13" xfId="0" applyNumberFormat="1" applyFill="1" applyBorder="1" applyAlignment="1">
      <alignment horizontal="center" vertical="center"/>
    </xf>
    <xf numFmtId="6" fontId="0" fillId="0" borderId="54" xfId="0" applyNumberFormat="1" applyBorder="1" applyAlignment="1">
      <alignment vertical="center"/>
    </xf>
    <xf numFmtId="0" fontId="29" fillId="0" borderId="12" xfId="0" applyFont="1" applyBorder="1" applyAlignment="1">
      <alignment vertical="center"/>
    </xf>
    <xf numFmtId="0" fontId="40" fillId="0" borderId="10" xfId="0" applyFont="1" applyBorder="1" applyAlignment="1">
      <alignment vertical="center"/>
    </xf>
    <xf numFmtId="0" fontId="40" fillId="0" borderId="20" xfId="0" applyFont="1" applyBorder="1" applyAlignment="1">
      <alignment vertical="center"/>
    </xf>
    <xf numFmtId="6" fontId="18" fillId="35" borderId="56" xfId="0" applyNumberFormat="1" applyFont="1" applyFill="1" applyBorder="1" applyAlignment="1">
      <alignment vertical="center"/>
    </xf>
    <xf numFmtId="0" fontId="40" fillId="35" borderId="56" xfId="0" applyFont="1" applyFill="1" applyBorder="1" applyAlignment="1">
      <alignment vertical="center"/>
    </xf>
    <xf numFmtId="0" fontId="152" fillId="32" borderId="45" xfId="0" applyNumberFormat="1" applyFont="1" applyFill="1" applyBorder="1" applyAlignment="1" applyProtection="1">
      <alignment vertical="center"/>
      <protection locked="0"/>
    </xf>
    <xf numFmtId="180" fontId="8" fillId="3" borderId="64"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5" fontId="8" fillId="3" borderId="59"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2" fontId="8" fillId="3" borderId="59" xfId="0" applyNumberFormat="1" applyFont="1" applyFill="1" applyBorder="1" applyAlignment="1" applyProtection="1">
      <alignment vertical="center"/>
      <protection locked="0"/>
    </xf>
    <xf numFmtId="180" fontId="7" fillId="3" borderId="59" xfId="0" applyNumberFormat="1" applyFont="1" applyFill="1" applyBorder="1" applyAlignment="1" applyProtection="1">
      <alignment vertical="center"/>
      <protection/>
    </xf>
    <xf numFmtId="180" fontId="8" fillId="3" borderId="78" xfId="0" applyNumberFormat="1" applyFont="1" applyFill="1" applyBorder="1" applyAlignment="1" applyProtection="1">
      <alignment vertical="center"/>
      <protection locked="0"/>
    </xf>
    <xf numFmtId="184" fontId="8" fillId="3" borderId="39" xfId="0" applyNumberFormat="1" applyFont="1" applyFill="1" applyBorder="1" applyAlignment="1" applyProtection="1">
      <alignment vertical="center"/>
      <protection locked="0"/>
    </xf>
    <xf numFmtId="180" fontId="0" fillId="0" borderId="81" xfId="0" applyNumberFormat="1" applyBorder="1" applyAlignment="1" applyProtection="1">
      <alignment horizontal="center" vertical="center"/>
      <protection/>
    </xf>
    <xf numFmtId="180" fontId="76" fillId="2" borderId="40" xfId="0" applyNumberFormat="1" applyFont="1" applyFill="1" applyBorder="1" applyAlignment="1" applyProtection="1">
      <alignment vertical="center"/>
      <protection/>
    </xf>
    <xf numFmtId="0" fontId="16" fillId="0" borderId="0" xfId="0" applyFont="1" applyBorder="1" applyAlignment="1" applyProtection="1">
      <alignment horizontal="left" vertical="top" wrapText="1"/>
      <protection/>
    </xf>
    <xf numFmtId="180" fontId="12" fillId="0" borderId="23" xfId="0" applyNumberFormat="1" applyFont="1" applyFill="1" applyBorder="1" applyAlignment="1" applyProtection="1">
      <alignment vertical="center"/>
      <protection locked="0"/>
    </xf>
    <xf numFmtId="180" fontId="12" fillId="0" borderId="26" xfId="0" applyNumberFormat="1" applyFont="1" applyFill="1" applyBorder="1" applyAlignment="1" applyProtection="1">
      <alignment vertical="center"/>
      <protection locked="0"/>
    </xf>
    <xf numFmtId="180" fontId="7" fillId="32" borderId="29" xfId="0" applyNumberFormat="1" applyFont="1" applyFill="1" applyBorder="1" applyAlignment="1" applyProtection="1">
      <alignment vertical="center"/>
      <protection locked="0"/>
    </xf>
    <xf numFmtId="185" fontId="12" fillId="32" borderId="29" xfId="0" applyNumberFormat="1" applyFont="1" applyFill="1" applyBorder="1" applyAlignment="1" applyProtection="1">
      <alignment vertical="center"/>
      <protection locked="0"/>
    </xf>
    <xf numFmtId="180" fontId="0" fillId="32" borderId="40" xfId="0" applyNumberFormat="1" applyFill="1" applyBorder="1" applyAlignment="1" applyProtection="1">
      <alignment vertical="center"/>
      <protection locked="0"/>
    </xf>
    <xf numFmtId="0" fontId="0" fillId="0" borderId="22" xfId="0" applyFill="1" applyBorder="1" applyAlignment="1" applyProtection="1">
      <alignment vertical="top" wrapText="1"/>
      <protection locked="0"/>
    </xf>
    <xf numFmtId="0" fontId="0" fillId="13" borderId="22" xfId="0" applyFill="1" applyBorder="1" applyAlignment="1" applyProtection="1">
      <alignment vertical="top" wrapText="1"/>
      <protection locked="0"/>
    </xf>
    <xf numFmtId="0" fontId="0" fillId="13" borderId="38" xfId="0" applyFill="1" applyBorder="1" applyAlignment="1" applyProtection="1">
      <alignment vertical="top" wrapText="1"/>
      <protection locked="0"/>
    </xf>
    <xf numFmtId="180" fontId="0" fillId="13" borderId="23" xfId="0" applyNumberFormat="1" applyFill="1" applyBorder="1" applyAlignment="1" applyProtection="1">
      <alignment vertical="center"/>
      <protection locked="0"/>
    </xf>
    <xf numFmtId="180" fontId="7" fillId="13" borderId="23" xfId="0" applyNumberFormat="1" applyFont="1" applyFill="1" applyBorder="1" applyAlignment="1" applyProtection="1">
      <alignment vertical="center"/>
      <protection locked="0"/>
    </xf>
    <xf numFmtId="185" fontId="0" fillId="13" borderId="23" xfId="0" applyNumberFormat="1" applyFont="1" applyFill="1" applyBorder="1" applyAlignment="1" applyProtection="1">
      <alignment vertical="center"/>
      <protection locked="0"/>
    </xf>
    <xf numFmtId="180" fontId="0" fillId="13" borderId="24" xfId="0" applyNumberFormat="1" applyFill="1" applyBorder="1" applyAlignment="1" applyProtection="1">
      <alignment vertical="center"/>
      <protection locked="0"/>
    </xf>
    <xf numFmtId="0" fontId="0" fillId="13" borderId="37" xfId="0" applyFill="1" applyBorder="1" applyAlignment="1" applyProtection="1">
      <alignment vertical="top" wrapText="1"/>
      <protection locked="0"/>
    </xf>
    <xf numFmtId="180" fontId="0" fillId="13" borderId="18" xfId="0" applyNumberFormat="1" applyFill="1" applyBorder="1" applyAlignment="1" applyProtection="1">
      <alignment vertical="center"/>
      <protection locked="0"/>
    </xf>
    <xf numFmtId="180" fontId="0" fillId="13" borderId="26" xfId="0" applyNumberFormat="1" applyFill="1" applyBorder="1" applyAlignment="1" applyProtection="1">
      <alignment vertical="center"/>
      <protection locked="0"/>
    </xf>
    <xf numFmtId="185" fontId="0" fillId="13" borderId="26" xfId="0" applyNumberFormat="1" applyFont="1" applyFill="1" applyBorder="1" applyAlignment="1" applyProtection="1">
      <alignment vertical="center"/>
      <protection locked="0"/>
    </xf>
    <xf numFmtId="180" fontId="0" fillId="13" borderId="27" xfId="0" applyNumberFormat="1" applyFill="1" applyBorder="1" applyAlignment="1" applyProtection="1">
      <alignment vertical="center"/>
      <protection locked="0"/>
    </xf>
    <xf numFmtId="185" fontId="0" fillId="13" borderId="18" xfId="0" applyNumberFormat="1" applyFont="1" applyFill="1" applyBorder="1" applyAlignment="1" applyProtection="1">
      <alignment vertical="center"/>
      <protection locked="0"/>
    </xf>
    <xf numFmtId="180" fontId="7" fillId="13" borderId="26" xfId="0" applyNumberFormat="1" applyFont="1" applyFill="1" applyBorder="1" applyAlignment="1" applyProtection="1">
      <alignment vertical="center"/>
      <protection locked="0"/>
    </xf>
    <xf numFmtId="180" fontId="0" fillId="13" borderId="28" xfId="0" applyNumberFormat="1" applyFill="1" applyBorder="1" applyAlignment="1" applyProtection="1">
      <alignment vertical="center"/>
      <protection locked="0"/>
    </xf>
    <xf numFmtId="180" fontId="7" fillId="13" borderId="31" xfId="0" applyNumberFormat="1" applyFont="1" applyFill="1" applyBorder="1" applyAlignment="1" applyProtection="1">
      <alignment vertical="center"/>
      <protection locked="0"/>
    </xf>
    <xf numFmtId="185" fontId="0" fillId="13" borderId="31" xfId="0" applyNumberFormat="1" applyFill="1" applyBorder="1" applyAlignment="1" applyProtection="1">
      <alignment vertical="center"/>
      <protection locked="0"/>
    </xf>
    <xf numFmtId="180" fontId="0" fillId="13" borderId="31" xfId="0" applyNumberFormat="1" applyFill="1" applyBorder="1" applyAlignment="1" applyProtection="1">
      <alignment vertical="center"/>
      <protection locked="0"/>
    </xf>
    <xf numFmtId="180" fontId="59" fillId="13" borderId="31" xfId="0" applyNumberFormat="1" applyFont="1" applyFill="1" applyBorder="1" applyAlignment="1" applyProtection="1">
      <alignment vertical="center"/>
      <protection locked="0"/>
    </xf>
    <xf numFmtId="180" fontId="0" fillId="13" borderId="32" xfId="0" applyNumberFormat="1" applyFill="1" applyBorder="1" applyAlignment="1" applyProtection="1">
      <alignment vertical="center"/>
      <protection locked="0"/>
    </xf>
    <xf numFmtId="180" fontId="59" fillId="13" borderId="32" xfId="0" applyNumberFormat="1" applyFont="1" applyFill="1" applyBorder="1" applyAlignment="1" applyProtection="1">
      <alignment vertical="center"/>
      <protection locked="0"/>
    </xf>
    <xf numFmtId="180" fontId="0" fillId="0" borderId="82" xfId="0" applyNumberFormat="1" applyBorder="1" applyAlignment="1" applyProtection="1">
      <alignment vertical="center"/>
      <protection locked="0"/>
    </xf>
    <xf numFmtId="180" fontId="0" fillId="0" borderId="59" xfId="0" applyNumberFormat="1" applyFont="1" applyFill="1" applyBorder="1" applyAlignment="1" applyProtection="1">
      <alignment vertical="center"/>
      <protection locked="0"/>
    </xf>
    <xf numFmtId="0" fontId="0" fillId="32" borderId="64" xfId="0" applyFill="1" applyBorder="1" applyAlignment="1" applyProtection="1">
      <alignment vertical="top" wrapText="1"/>
      <protection locked="0"/>
    </xf>
    <xf numFmtId="185" fontId="0" fillId="32" borderId="29" xfId="0" applyNumberFormat="1" applyFill="1" applyBorder="1" applyAlignment="1" applyProtection="1">
      <alignment vertical="center"/>
      <protection locked="0"/>
    </xf>
    <xf numFmtId="180" fontId="59" fillId="32" borderId="40" xfId="0" applyNumberFormat="1" applyFont="1" applyFill="1" applyBorder="1" applyAlignment="1" applyProtection="1">
      <alignment vertical="center"/>
      <protection locked="0"/>
    </xf>
    <xf numFmtId="185" fontId="0" fillId="32" borderId="23" xfId="0" applyNumberFormat="1" applyFill="1" applyBorder="1" applyAlignment="1" applyProtection="1">
      <alignment vertical="center"/>
      <protection locked="0"/>
    </xf>
    <xf numFmtId="180" fontId="59" fillId="32" borderId="23" xfId="0" applyNumberFormat="1" applyFont="1" applyFill="1" applyBorder="1" applyAlignment="1" applyProtection="1">
      <alignment vertical="center"/>
      <protection locked="0"/>
    </xf>
    <xf numFmtId="0" fontId="0" fillId="0" borderId="48" xfId="0" applyFill="1" applyBorder="1" applyAlignment="1" applyProtection="1">
      <alignment vertical="top" wrapText="1"/>
      <protection locked="0"/>
    </xf>
    <xf numFmtId="190" fontId="59" fillId="3" borderId="48" xfId="0" applyNumberFormat="1" applyFont="1" applyFill="1" applyBorder="1" applyAlignment="1" applyProtection="1">
      <alignment vertical="center"/>
      <protection locked="0"/>
    </xf>
    <xf numFmtId="180" fontId="2" fillId="0" borderId="67" xfId="0" applyNumberFormat="1" applyFont="1" applyFill="1" applyBorder="1" applyAlignment="1" applyProtection="1">
      <alignment vertical="center"/>
      <protection/>
    </xf>
    <xf numFmtId="180" fontId="2" fillId="41" borderId="70" xfId="0" applyNumberFormat="1" applyFont="1" applyFill="1" applyBorder="1" applyAlignment="1" applyProtection="1">
      <alignment vertical="center"/>
      <protection/>
    </xf>
    <xf numFmtId="180" fontId="0" fillId="41" borderId="69" xfId="0" applyNumberFormat="1" applyFill="1" applyBorder="1" applyAlignment="1" applyProtection="1">
      <alignment horizontal="right" vertical="center"/>
      <protection/>
    </xf>
    <xf numFmtId="180" fontId="0" fillId="41" borderId="79" xfId="0" applyNumberFormat="1" applyFill="1" applyBorder="1" applyAlignment="1" applyProtection="1">
      <alignment horizontal="right" vertical="center"/>
      <protection/>
    </xf>
    <xf numFmtId="0" fontId="0" fillId="41" borderId="79" xfId="0" applyFill="1" applyBorder="1" applyAlignment="1" applyProtection="1">
      <alignment vertical="center"/>
      <protection/>
    </xf>
    <xf numFmtId="180" fontId="7" fillId="41" borderId="70" xfId="0" applyNumberFormat="1" applyFont="1" applyFill="1" applyBorder="1" applyAlignment="1" applyProtection="1">
      <alignment vertical="center"/>
      <protection/>
    </xf>
    <xf numFmtId="180" fontId="8" fillId="46" borderId="33" xfId="0" applyNumberFormat="1" applyFont="1" applyFill="1" applyBorder="1" applyAlignment="1" applyProtection="1">
      <alignment horizontal="center" vertical="center"/>
      <protection locked="0"/>
    </xf>
    <xf numFmtId="180" fontId="8" fillId="46" borderId="56" xfId="0" applyNumberFormat="1" applyFont="1" applyFill="1" applyBorder="1" applyAlignment="1" applyProtection="1">
      <alignment horizontal="center" vertical="center"/>
      <protection locked="0"/>
    </xf>
    <xf numFmtId="180" fontId="59" fillId="46" borderId="34" xfId="0" applyNumberFormat="1" applyFont="1" applyFill="1" applyBorder="1" applyAlignment="1" applyProtection="1">
      <alignment vertical="center"/>
      <protection locked="0"/>
    </xf>
    <xf numFmtId="180" fontId="8" fillId="46" borderId="58" xfId="0" applyNumberFormat="1" applyFont="1" applyFill="1" applyBorder="1" applyAlignment="1" applyProtection="1">
      <alignment horizontal="center" vertical="center"/>
      <protection locked="0"/>
    </xf>
    <xf numFmtId="185" fontId="17" fillId="32" borderId="26" xfId="0" applyNumberFormat="1" applyFont="1" applyFill="1" applyBorder="1" applyAlignment="1" applyProtection="1">
      <alignment vertical="center"/>
      <protection/>
    </xf>
    <xf numFmtId="180" fontId="0" fillId="32" borderId="29" xfId="0" applyNumberFormat="1" applyFill="1" applyBorder="1" applyAlignment="1" applyProtection="1">
      <alignment vertical="center"/>
      <protection/>
    </xf>
    <xf numFmtId="180" fontId="8" fillId="32" borderId="27" xfId="0" applyNumberFormat="1" applyFont="1" applyFill="1" applyBorder="1" applyAlignment="1" applyProtection="1">
      <alignment vertical="center"/>
      <protection/>
    </xf>
    <xf numFmtId="180" fontId="17" fillId="33" borderId="18" xfId="0" applyNumberFormat="1" applyFont="1" applyFill="1" applyBorder="1" applyAlignment="1" applyProtection="1">
      <alignment vertical="center"/>
      <protection/>
    </xf>
    <xf numFmtId="185" fontId="17" fillId="33" borderId="18" xfId="0" applyNumberFormat="1" applyFont="1" applyFill="1" applyBorder="1" applyAlignment="1" applyProtection="1">
      <alignment vertical="center"/>
      <protection/>
    </xf>
    <xf numFmtId="180" fontId="0" fillId="33" borderId="18" xfId="0" applyNumberFormat="1" applyFill="1" applyBorder="1" applyAlignment="1" applyProtection="1">
      <alignment vertical="center"/>
      <protection/>
    </xf>
    <xf numFmtId="180" fontId="8" fillId="33" borderId="18" xfId="0" applyNumberFormat="1" applyFont="1" applyFill="1" applyBorder="1" applyAlignment="1" applyProtection="1">
      <alignment vertical="center"/>
      <protection/>
    </xf>
    <xf numFmtId="180" fontId="0" fillId="33" borderId="28" xfId="0" applyNumberFormat="1" applyFill="1" applyBorder="1" applyAlignment="1" applyProtection="1">
      <alignment vertical="center"/>
      <protection/>
    </xf>
    <xf numFmtId="180" fontId="17" fillId="33" borderId="29" xfId="0" applyNumberFormat="1" applyFont="1" applyFill="1" applyBorder="1" applyAlignment="1" applyProtection="1">
      <alignment vertical="center"/>
      <protection/>
    </xf>
    <xf numFmtId="185" fontId="17" fillId="33" borderId="29" xfId="0" applyNumberFormat="1" applyFont="1" applyFill="1" applyBorder="1" applyAlignment="1" applyProtection="1">
      <alignment vertical="center"/>
      <protection/>
    </xf>
    <xf numFmtId="180" fontId="0" fillId="33" borderId="29" xfId="0" applyNumberFormat="1" applyFill="1" applyBorder="1" applyAlignment="1" applyProtection="1">
      <alignment vertical="center"/>
      <protection/>
    </xf>
    <xf numFmtId="180" fontId="8" fillId="33" borderId="40" xfId="0" applyNumberFormat="1" applyFont="1" applyFill="1" applyBorder="1" applyAlignment="1" applyProtection="1">
      <alignment vertical="center"/>
      <protection/>
    </xf>
    <xf numFmtId="180" fontId="7" fillId="32" borderId="31" xfId="0" applyNumberFormat="1" applyFont="1" applyFill="1" applyBorder="1" applyAlignment="1" applyProtection="1">
      <alignment vertical="center"/>
      <protection/>
    </xf>
    <xf numFmtId="180" fontId="0" fillId="32" borderId="31" xfId="0" applyNumberForma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180" fontId="0" fillId="32" borderId="32" xfId="0" applyNumberFormat="1" applyFill="1" applyBorder="1" applyAlignment="1" applyProtection="1">
      <alignment vertical="center"/>
      <protection/>
    </xf>
    <xf numFmtId="180" fontId="7" fillId="32" borderId="33" xfId="0" applyNumberFormat="1" applyFont="1" applyFill="1" applyBorder="1" applyAlignment="1" applyProtection="1">
      <alignment vertical="center"/>
      <protection/>
    </xf>
    <xf numFmtId="180" fontId="0" fillId="32" borderId="33" xfId="0" applyNumberFormat="1" applyFill="1" applyBorder="1" applyAlignment="1" applyProtection="1">
      <alignment vertical="center"/>
      <protection/>
    </xf>
    <xf numFmtId="185" fontId="12" fillId="32" borderId="33" xfId="0" applyNumberFormat="1" applyFont="1" applyFill="1" applyBorder="1" applyAlignment="1" applyProtection="1">
      <alignment vertical="center"/>
      <protection/>
    </xf>
    <xf numFmtId="180" fontId="0" fillId="32" borderId="34" xfId="0" applyNumberFormat="1" applyFill="1" applyBorder="1" applyAlignment="1" applyProtection="1">
      <alignment vertical="center"/>
      <protection/>
    </xf>
    <xf numFmtId="180" fontId="0" fillId="0" borderId="35" xfId="0" applyNumberFormat="1" applyBorder="1" applyAlignment="1" applyProtection="1">
      <alignment horizontal="center" vertical="center"/>
      <protection/>
    </xf>
    <xf numFmtId="180" fontId="12" fillId="0" borderId="18" xfId="0" applyNumberFormat="1" applyFont="1" applyFill="1" applyBorder="1" applyAlignment="1" applyProtection="1">
      <alignment vertical="center"/>
      <protection/>
    </xf>
    <xf numFmtId="180" fontId="0" fillId="0" borderId="18" xfId="0" applyNumberFormat="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Border="1" applyAlignment="1" applyProtection="1">
      <alignment vertical="center"/>
      <protection/>
    </xf>
    <xf numFmtId="180" fontId="12" fillId="0" borderId="12" xfId="0" applyNumberFormat="1" applyFont="1" applyFill="1" applyBorder="1" applyAlignment="1" applyProtection="1">
      <alignment vertical="center"/>
      <protection/>
    </xf>
    <xf numFmtId="180" fontId="0" fillId="0" borderId="12" xfId="0" applyNumberFormat="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36" xfId="0" applyNumberFormat="1" applyBorder="1" applyAlignment="1" applyProtection="1">
      <alignment vertical="center"/>
      <protection/>
    </xf>
    <xf numFmtId="180" fontId="7" fillId="0" borderId="23" xfId="0" applyNumberFormat="1" applyFont="1" applyFill="1" applyBorder="1" applyAlignment="1" applyProtection="1">
      <alignment vertical="center"/>
      <protection/>
    </xf>
    <xf numFmtId="185" fontId="18" fillId="0" borderId="23" xfId="0" applyNumberFormat="1" applyFont="1" applyFill="1" applyBorder="1" applyAlignment="1" applyProtection="1">
      <alignment vertical="center"/>
      <protection/>
    </xf>
    <xf numFmtId="180" fontId="7" fillId="0" borderId="29" xfId="0" applyNumberFormat="1" applyFont="1" applyFill="1" applyBorder="1" applyAlignment="1" applyProtection="1">
      <alignment vertical="center"/>
      <protection/>
    </xf>
    <xf numFmtId="180" fontId="0" fillId="0" borderId="29" xfId="0" applyNumberFormat="1" applyBorder="1" applyAlignment="1" applyProtection="1">
      <alignment vertical="center"/>
      <protection/>
    </xf>
    <xf numFmtId="185" fontId="18" fillId="0" borderId="18" xfId="0" applyNumberFormat="1" applyFont="1" applyFill="1" applyBorder="1" applyAlignment="1" applyProtection="1">
      <alignment vertical="center"/>
      <protection/>
    </xf>
    <xf numFmtId="180" fontId="0" fillId="0" borderId="40" xfId="0" applyNumberFormat="1" applyBorder="1" applyAlignment="1" applyProtection="1">
      <alignment vertical="center"/>
      <protection/>
    </xf>
    <xf numFmtId="180" fontId="7" fillId="32" borderId="23" xfId="0" applyNumberFormat="1" applyFont="1" applyFill="1" applyBorder="1" applyAlignment="1" applyProtection="1">
      <alignment vertical="center"/>
      <protection/>
    </xf>
    <xf numFmtId="185" fontId="0" fillId="32" borderId="23" xfId="0" applyNumberFormat="1" applyFont="1" applyFill="1" applyBorder="1" applyAlignment="1" applyProtection="1">
      <alignment vertical="center"/>
      <protection/>
    </xf>
    <xf numFmtId="180" fontId="0" fillId="32" borderId="18" xfId="0" applyNumberFormat="1" applyFill="1" applyBorder="1" applyAlignment="1" applyProtection="1">
      <alignment vertical="center"/>
      <protection/>
    </xf>
    <xf numFmtId="185" fontId="0" fillId="32" borderId="26" xfId="0" applyNumberFormat="1" applyFont="1" applyFill="1" applyBorder="1" applyAlignment="1" applyProtection="1">
      <alignment vertical="center"/>
      <protection/>
    </xf>
    <xf numFmtId="0" fontId="0" fillId="0" borderId="18" xfId="0" applyNumberFormat="1" applyBorder="1" applyAlignment="1" applyProtection="1">
      <alignment vertical="center"/>
      <protection/>
    </xf>
    <xf numFmtId="0" fontId="0" fillId="0" borderId="12" xfId="0" applyNumberFormat="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33" xfId="0" applyNumberFormat="1" applyBorder="1" applyAlignment="1" applyProtection="1">
      <alignment vertical="center"/>
      <protection/>
    </xf>
    <xf numFmtId="185" fontId="12" fillId="0" borderId="33" xfId="0" applyNumberFormat="1" applyFont="1" applyFill="1" applyBorder="1" applyAlignment="1" applyProtection="1">
      <alignment vertical="center"/>
      <protection/>
    </xf>
    <xf numFmtId="180" fontId="0" fillId="0" borderId="34" xfId="0" applyNumberFormat="1" applyBorder="1" applyAlignment="1" applyProtection="1">
      <alignment vertical="center"/>
      <protection/>
    </xf>
    <xf numFmtId="180" fontId="0" fillId="0" borderId="31" xfId="0" applyNumberFormat="1" applyBorder="1" applyAlignment="1" applyProtection="1">
      <alignment vertical="center"/>
      <protection/>
    </xf>
    <xf numFmtId="185" fontId="12" fillId="0" borderId="31" xfId="0" applyNumberFormat="1" applyFont="1" applyFill="1" applyBorder="1" applyAlignment="1" applyProtection="1">
      <alignment vertical="center"/>
      <protection/>
    </xf>
    <xf numFmtId="180" fontId="0" fillId="0" borderId="32" xfId="0" applyNumberFormat="1" applyBorder="1" applyAlignment="1" applyProtection="1">
      <alignment vertical="center"/>
      <protection/>
    </xf>
    <xf numFmtId="185" fontId="12" fillId="0" borderId="23" xfId="0" applyNumberFormat="1" applyFont="1" applyFill="1"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0" fillId="33" borderId="42" xfId="0" applyNumberFormat="1" applyFill="1" applyBorder="1" applyAlignment="1" applyProtection="1">
      <alignment vertical="center"/>
      <protection/>
    </xf>
    <xf numFmtId="0" fontId="0" fillId="33" borderId="43" xfId="0" applyNumberFormat="1" applyFill="1" applyBorder="1" applyAlignment="1" applyProtection="1">
      <alignment vertical="center"/>
      <protection/>
    </xf>
    <xf numFmtId="180" fontId="0" fillId="33" borderId="23" xfId="0" applyNumberFormat="1" applyFill="1" applyBorder="1" applyAlignment="1" applyProtection="1">
      <alignment vertical="center"/>
      <protection/>
    </xf>
    <xf numFmtId="180" fontId="0" fillId="33" borderId="24" xfId="0" applyNumberFormat="1" applyFill="1" applyBorder="1" applyAlignment="1" applyProtection="1">
      <alignment vertical="center"/>
      <protection/>
    </xf>
    <xf numFmtId="180" fontId="0" fillId="33" borderId="35" xfId="0" applyNumberFormat="1" applyFill="1" applyBorder="1" applyAlignment="1" applyProtection="1">
      <alignment vertical="center"/>
      <protection/>
    </xf>
    <xf numFmtId="0" fontId="0" fillId="33" borderId="35" xfId="0" applyNumberFormat="1" applyFill="1" applyBorder="1" applyAlignment="1" applyProtection="1">
      <alignment vertical="center"/>
      <protection/>
    </xf>
    <xf numFmtId="180" fontId="0" fillId="33" borderId="26" xfId="0" applyNumberFormat="1" applyFill="1" applyBorder="1" applyAlignment="1" applyProtection="1">
      <alignment vertical="center"/>
      <protection/>
    </xf>
    <xf numFmtId="180" fontId="0" fillId="33" borderId="27" xfId="0" applyNumberFormat="1" applyFill="1" applyBorder="1" applyAlignment="1" applyProtection="1">
      <alignment vertical="center"/>
      <protection/>
    </xf>
    <xf numFmtId="180" fontId="0" fillId="0" borderId="23" xfId="0" applyNumberFormat="1" applyFill="1" applyBorder="1" applyAlignment="1" applyProtection="1">
      <alignment vertical="center"/>
      <protection/>
    </xf>
    <xf numFmtId="0" fontId="0" fillId="0" borderId="23" xfId="0" applyNumberFormat="1" applyFill="1" applyBorder="1" applyAlignment="1" applyProtection="1">
      <alignment vertical="center"/>
      <protection/>
    </xf>
    <xf numFmtId="180" fontId="0" fillId="0" borderId="24" xfId="0" applyNumberFormat="1" applyFill="1" applyBorder="1" applyAlignment="1" applyProtection="1">
      <alignment vertical="center"/>
      <protection/>
    </xf>
    <xf numFmtId="180" fontId="0" fillId="0" borderId="26" xfId="0" applyNumberFormat="1" applyFill="1" applyBorder="1" applyAlignment="1" applyProtection="1">
      <alignment vertical="center"/>
      <protection/>
    </xf>
    <xf numFmtId="0" fontId="0" fillId="0" borderId="26"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2" fontId="12" fillId="32" borderId="44" xfId="0" applyNumberFormat="1" applyFon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0" fontId="152" fillId="32" borderId="45" xfId="0" applyNumberFormat="1" applyFont="1" applyFill="1" applyBorder="1" applyAlignment="1" applyProtection="1">
      <alignment vertical="center"/>
      <protection/>
    </xf>
    <xf numFmtId="180" fontId="0" fillId="32" borderId="45" xfId="0" applyNumberFormat="1" applyFill="1" applyBorder="1" applyAlignment="1" applyProtection="1">
      <alignment vertical="center"/>
      <protection/>
    </xf>
    <xf numFmtId="180" fontId="8" fillId="32" borderId="31" xfId="0" applyNumberFormat="1" applyFont="1" applyFill="1" applyBorder="1" applyAlignment="1" applyProtection="1">
      <alignment vertical="center"/>
      <protection/>
    </xf>
    <xf numFmtId="180" fontId="8" fillId="32" borderId="32" xfId="0" applyNumberFormat="1" applyFont="1" applyFill="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18" xfId="0" applyNumberFormat="1" applyFill="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Fill="1" applyBorder="1" applyAlignment="1" applyProtection="1">
      <alignment vertical="center"/>
      <protection/>
    </xf>
    <xf numFmtId="180" fontId="0" fillId="0" borderId="12" xfId="0" applyNumberFormat="1" applyFill="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15" xfId="0" applyNumberFormat="1" applyFill="1" applyBorder="1" applyAlignment="1" applyProtection="1">
      <alignment vertical="center"/>
      <protection/>
    </xf>
    <xf numFmtId="180" fontId="0" fillId="0" borderId="36" xfId="0" applyNumberFormat="1" applyFill="1" applyBorder="1" applyAlignment="1" applyProtection="1">
      <alignment vertical="center"/>
      <protection/>
    </xf>
    <xf numFmtId="180" fontId="8" fillId="0" borderId="23" xfId="0" applyNumberFormat="1" applyFont="1" applyFill="1" applyBorder="1" applyAlignment="1" applyProtection="1">
      <alignment vertical="center"/>
      <protection/>
    </xf>
    <xf numFmtId="180" fontId="8" fillId="0" borderId="23" xfId="0" applyNumberFormat="1" applyFont="1" applyFill="1" applyBorder="1" applyAlignment="1" applyProtection="1">
      <alignment vertical="center"/>
      <protection/>
    </xf>
    <xf numFmtId="180" fontId="8" fillId="0" borderId="26" xfId="0" applyNumberFormat="1" applyFont="1" applyFill="1" applyBorder="1" applyAlignment="1" applyProtection="1">
      <alignment vertical="center"/>
      <protection/>
    </xf>
    <xf numFmtId="180" fontId="8" fillId="0" borderId="27" xfId="0" applyNumberFormat="1" applyFont="1" applyFill="1" applyBorder="1" applyAlignment="1" applyProtection="1">
      <alignment vertical="center"/>
      <protection/>
    </xf>
    <xf numFmtId="184" fontId="2" fillId="32" borderId="23" xfId="0" applyNumberFormat="1" applyFont="1" applyFill="1" applyBorder="1" applyAlignment="1" applyProtection="1">
      <alignment vertical="center"/>
      <protection/>
    </xf>
    <xf numFmtId="0" fontId="0" fillId="32" borderId="23" xfId="0" applyNumberFormat="1" applyFill="1" applyBorder="1" applyAlignment="1" applyProtection="1">
      <alignment vertical="center"/>
      <protection/>
    </xf>
    <xf numFmtId="180" fontId="7" fillId="32" borderId="26" xfId="0" applyNumberFormat="1" applyFont="1" applyFill="1" applyBorder="1" applyAlignment="1" applyProtection="1">
      <alignment vertical="center"/>
      <protection/>
    </xf>
    <xf numFmtId="184" fontId="2" fillId="32" borderId="26" xfId="0" applyNumberFormat="1" applyFont="1" applyFill="1" applyBorder="1" applyAlignment="1" applyProtection="1">
      <alignment vertical="center"/>
      <protection/>
    </xf>
    <xf numFmtId="0" fontId="0" fillId="32" borderId="26" xfId="0" applyNumberFormat="1" applyFill="1" applyBorder="1" applyAlignment="1" applyProtection="1">
      <alignment vertical="center"/>
      <protection/>
    </xf>
    <xf numFmtId="180" fontId="0" fillId="0" borderId="0" xfId="0" applyNumberFormat="1" applyBorder="1" applyAlignment="1" applyProtection="1">
      <alignment horizontal="center" vertical="center"/>
      <protection/>
    </xf>
    <xf numFmtId="180" fontId="7" fillId="0" borderId="18" xfId="0" applyNumberFormat="1" applyFont="1" applyFill="1" applyBorder="1" applyAlignment="1" applyProtection="1">
      <alignment vertical="center"/>
      <protection/>
    </xf>
    <xf numFmtId="185" fontId="0" fillId="32" borderId="31" xfId="0" applyNumberFormat="1" applyFill="1" applyBorder="1" applyAlignment="1" applyProtection="1">
      <alignment vertical="center"/>
      <protection/>
    </xf>
    <xf numFmtId="180" fontId="59" fillId="32" borderId="31" xfId="0" applyNumberFormat="1" applyFont="1" applyFill="1" applyBorder="1" applyAlignment="1" applyProtection="1">
      <alignment vertical="center"/>
      <protection/>
    </xf>
    <xf numFmtId="180" fontId="59" fillId="32" borderId="32" xfId="0" applyNumberFormat="1" applyFont="1" applyFill="1" applyBorder="1" applyAlignment="1" applyProtection="1">
      <alignment vertical="center"/>
      <protection/>
    </xf>
    <xf numFmtId="180" fontId="0" fillId="0" borderId="31" xfId="0" applyNumberFormat="1" applyFill="1" applyBorder="1" applyAlignment="1" applyProtection="1">
      <alignment vertical="center"/>
      <protection/>
    </xf>
    <xf numFmtId="185" fontId="0" fillId="0" borderId="31" xfId="0" applyNumberFormat="1" applyFill="1" applyBorder="1" applyAlignment="1" applyProtection="1">
      <alignment vertical="center"/>
      <protection/>
    </xf>
    <xf numFmtId="0" fontId="0" fillId="0" borderId="31" xfId="0" applyNumberFormat="1" applyFill="1" applyBorder="1" applyAlignment="1" applyProtection="1">
      <alignment vertical="center"/>
      <protection/>
    </xf>
    <xf numFmtId="180" fontId="0" fillId="0" borderId="32" xfId="0" applyNumberFormat="1" applyFill="1" applyBorder="1" applyAlignment="1" applyProtection="1">
      <alignment vertical="center"/>
      <protection/>
    </xf>
    <xf numFmtId="180" fontId="0" fillId="35" borderId="31" xfId="0" applyNumberFormat="1" applyFill="1" applyBorder="1" applyAlignment="1" applyProtection="1">
      <alignment vertical="center"/>
      <protection/>
    </xf>
    <xf numFmtId="185" fontId="0" fillId="35" borderId="31" xfId="0" applyNumberFormat="1" applyFill="1" applyBorder="1" applyAlignment="1" applyProtection="1">
      <alignment vertical="center"/>
      <protection/>
    </xf>
    <xf numFmtId="0" fontId="0" fillId="35" borderId="31" xfId="0" applyNumberFormat="1" applyFill="1" applyBorder="1" applyAlignment="1" applyProtection="1">
      <alignment vertical="center"/>
      <protection/>
    </xf>
    <xf numFmtId="180" fontId="0" fillId="35" borderId="32" xfId="0" applyNumberFormat="1" applyFill="1" applyBorder="1" applyAlignment="1" applyProtection="1">
      <alignment vertical="center"/>
      <protection/>
    </xf>
    <xf numFmtId="180" fontId="0" fillId="0" borderId="52" xfId="0" applyNumberFormat="1" applyFill="1" applyBorder="1" applyAlignment="1" applyProtection="1">
      <alignment vertical="center"/>
      <protection/>
    </xf>
    <xf numFmtId="185" fontId="0" fillId="0" borderId="33" xfId="0" applyNumberFormat="1" applyFill="1" applyBorder="1" applyAlignment="1" applyProtection="1">
      <alignment vertical="center"/>
      <protection/>
    </xf>
    <xf numFmtId="0" fontId="0" fillId="0" borderId="33" xfId="0" applyNumberFormat="1" applyFill="1" applyBorder="1" applyAlignment="1" applyProtection="1">
      <alignment vertical="center"/>
      <protection/>
    </xf>
    <xf numFmtId="180" fontId="0" fillId="0" borderId="33" xfId="0" applyNumberFormat="1" applyFill="1" applyBorder="1" applyAlignment="1" applyProtection="1">
      <alignment vertical="center"/>
      <protection/>
    </xf>
    <xf numFmtId="180" fontId="0" fillId="0" borderId="34" xfId="0" applyNumberFormat="1" applyFill="1" applyBorder="1" applyAlignment="1" applyProtection="1">
      <alignment vertical="center"/>
      <protection/>
    </xf>
    <xf numFmtId="184" fontId="12" fillId="3" borderId="56" xfId="0" applyNumberFormat="1" applyFont="1" applyFill="1" applyBorder="1" applyAlignment="1" applyProtection="1">
      <alignment vertical="center"/>
      <protection/>
    </xf>
    <xf numFmtId="180" fontId="0" fillId="3" borderId="57" xfId="0" applyNumberFormat="1" applyFill="1" applyBorder="1" applyAlignment="1" applyProtection="1">
      <alignment vertical="center"/>
      <protection/>
    </xf>
    <xf numFmtId="0" fontId="0" fillId="3" borderId="58" xfId="0" applyNumberFormat="1" applyFill="1" applyBorder="1" applyAlignment="1" applyProtection="1">
      <alignment vertical="center"/>
      <protection/>
    </xf>
    <xf numFmtId="180" fontId="0" fillId="3" borderId="33" xfId="0" applyNumberFormat="1" applyFill="1" applyBorder="1" applyAlignment="1" applyProtection="1">
      <alignment vertical="center"/>
      <protection/>
    </xf>
    <xf numFmtId="180" fontId="0" fillId="3" borderId="34" xfId="0" applyNumberFormat="1" applyFill="1" applyBorder="1" applyAlignment="1" applyProtection="1">
      <alignment vertical="center"/>
      <protection/>
    </xf>
    <xf numFmtId="0" fontId="0" fillId="0" borderId="0" xfId="0" applyNumberFormat="1" applyAlignment="1" applyProtection="1">
      <alignment vertical="center"/>
      <protection/>
    </xf>
    <xf numFmtId="180" fontId="14" fillId="0" borderId="0" xfId="0" applyNumberFormat="1" applyFont="1" applyBorder="1" applyAlignment="1" applyProtection="1">
      <alignment vertical="center"/>
      <protection/>
    </xf>
    <xf numFmtId="180" fontId="14" fillId="0" borderId="0" xfId="0" applyNumberFormat="1" applyFont="1" applyAlignment="1" applyProtection="1">
      <alignment horizontal="left" vertical="center"/>
      <protection/>
    </xf>
    <xf numFmtId="187" fontId="2" fillId="32" borderId="23" xfId="0" applyNumberFormat="1" applyFont="1" applyFill="1" applyBorder="1" applyAlignment="1" applyProtection="1">
      <alignment horizontal="left" vertical="center"/>
      <protection/>
    </xf>
    <xf numFmtId="180" fontId="15" fillId="32" borderId="23" xfId="0" applyNumberFormat="1" applyFont="1" applyFill="1" applyBorder="1" applyAlignment="1" applyProtection="1">
      <alignment vertical="center"/>
      <protection/>
    </xf>
    <xf numFmtId="187" fontId="2" fillId="32" borderId="29" xfId="0" applyNumberFormat="1" applyFont="1" applyFill="1" applyBorder="1" applyAlignment="1" applyProtection="1">
      <alignment horizontal="left" vertical="center"/>
      <protection/>
    </xf>
    <xf numFmtId="180" fontId="15" fillId="32" borderId="29" xfId="0" applyNumberFormat="1" applyFont="1" applyFill="1" applyBorder="1" applyAlignment="1" applyProtection="1">
      <alignment vertical="center"/>
      <protection/>
    </xf>
    <xf numFmtId="180" fontId="8" fillId="0" borderId="0" xfId="0" applyNumberFormat="1" applyFont="1" applyAlignment="1" applyProtection="1">
      <alignment vertical="center"/>
      <protection/>
    </xf>
    <xf numFmtId="0" fontId="36" fillId="0" borderId="0" xfId="0" applyFont="1" applyAlignment="1" applyProtection="1">
      <alignment vertical="center"/>
      <protection/>
    </xf>
    <xf numFmtId="0" fontId="59" fillId="0" borderId="0" xfId="0" applyFont="1" applyAlignment="1" applyProtection="1">
      <alignment horizontal="left" vertical="center"/>
      <protection/>
    </xf>
    <xf numFmtId="180" fontId="8" fillId="0" borderId="0" xfId="0" applyNumberFormat="1" applyFont="1" applyAlignment="1" applyProtection="1">
      <alignment horizontal="center" vertical="center"/>
      <protection/>
    </xf>
    <xf numFmtId="180" fontId="1" fillId="0" borderId="0" xfId="0" applyNumberFormat="1" applyFont="1" applyAlignment="1" applyProtection="1">
      <alignment vertical="center"/>
      <protection/>
    </xf>
    <xf numFmtId="180" fontId="7" fillId="34" borderId="64" xfId="0" applyNumberFormat="1" applyFont="1" applyFill="1" applyBorder="1" applyAlignment="1" applyProtection="1">
      <alignment vertical="center"/>
      <protection/>
    </xf>
    <xf numFmtId="185" fontId="0" fillId="0" borderId="41" xfId="0" applyNumberFormat="1" applyBorder="1" applyAlignment="1" applyProtection="1">
      <alignment horizontal="center" vertical="center"/>
      <protection/>
    </xf>
    <xf numFmtId="180" fontId="1" fillId="0" borderId="49" xfId="0" applyNumberFormat="1" applyFont="1" applyBorder="1" applyAlignment="1" applyProtection="1">
      <alignment vertical="center"/>
      <protection/>
    </xf>
    <xf numFmtId="180" fontId="10" fillId="0" borderId="57" xfId="0" applyNumberFormat="1" applyFont="1" applyBorder="1" applyAlignment="1" applyProtection="1">
      <alignment vertical="center"/>
      <protection/>
    </xf>
    <xf numFmtId="0" fontId="0" fillId="0" borderId="0" xfId="0" applyAlignment="1" applyProtection="1">
      <alignment horizontal="right" vertical="center"/>
      <protection/>
    </xf>
    <xf numFmtId="180" fontId="7" fillId="34" borderId="59" xfId="0" applyNumberFormat="1" applyFont="1" applyFill="1" applyBorder="1" applyAlignment="1" applyProtection="1">
      <alignment vertical="center"/>
      <protection/>
    </xf>
    <xf numFmtId="185" fontId="0" fillId="0" borderId="55" xfId="0" applyNumberFormat="1" applyBorder="1" applyAlignment="1" applyProtection="1">
      <alignment horizontal="center" vertical="center"/>
      <protection/>
    </xf>
    <xf numFmtId="180" fontId="1" fillId="0" borderId="50" xfId="0" applyNumberFormat="1" applyFont="1" applyBorder="1" applyAlignment="1" applyProtection="1">
      <alignment vertical="center"/>
      <protection/>
    </xf>
    <xf numFmtId="180" fontId="151" fillId="0" borderId="0" xfId="0" applyNumberFormat="1" applyFont="1" applyBorder="1" applyAlignment="1" applyProtection="1">
      <alignment vertical="center"/>
      <protection/>
    </xf>
    <xf numFmtId="180" fontId="150" fillId="0" borderId="52" xfId="0" applyNumberFormat="1" applyFont="1" applyBorder="1" applyAlignment="1" applyProtection="1">
      <alignment vertical="center"/>
      <protection/>
    </xf>
    <xf numFmtId="180" fontId="150" fillId="0" borderId="34" xfId="0" applyNumberFormat="1" applyFont="1" applyBorder="1" applyAlignment="1" applyProtection="1">
      <alignment vertical="center"/>
      <protection/>
    </xf>
    <xf numFmtId="185" fontId="7" fillId="34" borderId="5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xf>
    <xf numFmtId="0" fontId="0" fillId="0" borderId="0" xfId="0" applyFill="1" applyBorder="1" applyAlignment="1" applyProtection="1">
      <alignment horizontal="right" vertical="center"/>
      <protection/>
    </xf>
    <xf numFmtId="182" fontId="7" fillId="34" borderId="59" xfId="0" applyNumberFormat="1" applyFont="1" applyFill="1" applyBorder="1" applyAlignment="1" applyProtection="1">
      <alignment vertical="center"/>
      <protection/>
    </xf>
    <xf numFmtId="184" fontId="7" fillId="34" borderId="68" xfId="0" applyNumberFormat="1" applyFont="1" applyFill="1" applyBorder="1" applyAlignment="1" applyProtection="1">
      <alignment vertical="center"/>
      <protection/>
    </xf>
    <xf numFmtId="180" fontId="0" fillId="0" borderId="83" xfId="0" applyNumberFormat="1" applyBorder="1" applyAlignment="1" applyProtection="1">
      <alignment horizontal="center" vertical="center"/>
      <protection/>
    </xf>
    <xf numFmtId="180" fontId="0" fillId="0" borderId="51" xfId="0" applyNumberFormat="1" applyBorder="1" applyAlignment="1" applyProtection="1">
      <alignment vertical="center"/>
      <protection/>
    </xf>
    <xf numFmtId="0" fontId="52" fillId="0" borderId="0" xfId="0" applyFont="1" applyAlignment="1" applyProtection="1">
      <alignment horizontal="right" vertical="center"/>
      <protection/>
    </xf>
    <xf numFmtId="180" fontId="0" fillId="0" borderId="0" xfId="0" applyNumberFormat="1" applyFont="1" applyAlignment="1" applyProtection="1">
      <alignment vertical="center"/>
      <protection/>
    </xf>
    <xf numFmtId="0" fontId="0" fillId="0" borderId="35" xfId="0" applyBorder="1" applyAlignment="1" applyProtection="1">
      <alignment vertical="center"/>
      <protection/>
    </xf>
    <xf numFmtId="0" fontId="48" fillId="0" borderId="0" xfId="0" applyFont="1" applyBorder="1" applyAlignment="1">
      <alignment vertical="center"/>
    </xf>
    <xf numFmtId="177" fontId="153" fillId="0" borderId="0" xfId="0" applyNumberFormat="1" applyFont="1" applyBorder="1" applyAlignment="1">
      <alignment vertical="center"/>
    </xf>
    <xf numFmtId="0" fontId="48" fillId="0" borderId="0" xfId="0" applyFont="1" applyFill="1" applyBorder="1" applyAlignment="1">
      <alignment vertical="center"/>
    </xf>
    <xf numFmtId="0" fontId="48" fillId="0" borderId="56" xfId="0" applyFont="1" applyBorder="1" applyAlignment="1">
      <alignment horizontal="center" vertical="center"/>
    </xf>
    <xf numFmtId="177" fontId="153" fillId="0" borderId="50" xfId="0" applyNumberFormat="1" applyFont="1" applyBorder="1" applyAlignment="1">
      <alignment vertical="center"/>
    </xf>
    <xf numFmtId="177" fontId="150" fillId="0" borderId="51" xfId="0" applyNumberFormat="1" applyFont="1" applyBorder="1" applyAlignment="1">
      <alignment vertical="center"/>
    </xf>
    <xf numFmtId="177" fontId="153" fillId="0" borderId="84" xfId="0" applyNumberFormat="1" applyFont="1" applyBorder="1" applyAlignment="1">
      <alignment vertical="center"/>
    </xf>
    <xf numFmtId="0" fontId="48" fillId="0" borderId="48" xfId="0" applyFont="1" applyFill="1" applyBorder="1" applyAlignment="1">
      <alignment horizontal="center" vertical="center"/>
    </xf>
    <xf numFmtId="0" fontId="48" fillId="0" borderId="41" xfId="0" applyFont="1" applyBorder="1" applyAlignment="1">
      <alignment vertical="center"/>
    </xf>
    <xf numFmtId="0" fontId="48" fillId="0" borderId="83" xfId="0" applyFont="1" applyBorder="1" applyAlignment="1">
      <alignment vertical="center"/>
    </xf>
    <xf numFmtId="0" fontId="48" fillId="0" borderId="48" xfId="0" applyFont="1" applyBorder="1" applyAlignment="1">
      <alignment horizontal="center" vertical="center"/>
    </xf>
    <xf numFmtId="177" fontId="153" fillId="0" borderId="49" xfId="0" applyNumberFormat="1" applyFont="1" applyBorder="1" applyAlignment="1">
      <alignment vertical="center"/>
    </xf>
    <xf numFmtId="177" fontId="153" fillId="0" borderId="51" xfId="0" applyNumberFormat="1" applyFont="1" applyBorder="1" applyAlignment="1">
      <alignment vertical="center"/>
    </xf>
    <xf numFmtId="0" fontId="0" fillId="0" borderId="57" xfId="0" applyBorder="1" applyAlignment="1">
      <alignment vertical="center"/>
    </xf>
    <xf numFmtId="0" fontId="0" fillId="0" borderId="82" xfId="0" applyBorder="1" applyAlignment="1">
      <alignment vertical="center"/>
    </xf>
    <xf numFmtId="180" fontId="0" fillId="0" borderId="57" xfId="0" applyNumberFormat="1" applyBorder="1" applyAlignment="1" applyProtection="1">
      <alignment vertical="center"/>
      <protection/>
    </xf>
    <xf numFmtId="0" fontId="29" fillId="13" borderId="46" xfId="0" applyFont="1" applyFill="1" applyBorder="1" applyAlignment="1" applyProtection="1">
      <alignment vertical="top" wrapText="1"/>
      <protection locked="0"/>
    </xf>
    <xf numFmtId="0" fontId="29" fillId="13" borderId="49" xfId="0" applyFont="1" applyFill="1" applyBorder="1" applyAlignment="1" applyProtection="1">
      <alignment vertical="top" wrapText="1"/>
      <protection locked="0"/>
    </xf>
    <xf numFmtId="0" fontId="33" fillId="0" borderId="0" xfId="0" applyFont="1" applyAlignment="1">
      <alignment vertical="center"/>
    </xf>
    <xf numFmtId="180" fontId="154" fillId="9" borderId="67" xfId="0" applyNumberFormat="1" applyFont="1" applyFill="1" applyBorder="1" applyAlignment="1" applyProtection="1">
      <alignment vertical="center"/>
      <protection locked="0"/>
    </xf>
    <xf numFmtId="180" fontId="18" fillId="36" borderId="36" xfId="0" applyNumberFormat="1" applyFont="1" applyFill="1" applyBorder="1" applyAlignment="1">
      <alignment horizontal="center" vertical="center"/>
    </xf>
    <xf numFmtId="0" fontId="18" fillId="2" borderId="67" xfId="0" applyFont="1" applyFill="1" applyBorder="1" applyAlignment="1">
      <alignment vertical="center"/>
    </xf>
    <xf numFmtId="180" fontId="18" fillId="2" borderId="66" xfId="0" applyNumberFormat="1" applyFont="1" applyFill="1" applyBorder="1" applyAlignment="1">
      <alignment vertical="center"/>
    </xf>
    <xf numFmtId="0" fontId="0" fillId="2" borderId="57" xfId="0" applyFill="1" applyBorder="1" applyAlignment="1">
      <alignment vertical="center"/>
    </xf>
    <xf numFmtId="180" fontId="18" fillId="38" borderId="66" xfId="0" applyNumberFormat="1" applyFont="1" applyFill="1" applyBorder="1" applyAlignment="1">
      <alignment vertical="center"/>
    </xf>
    <xf numFmtId="0" fontId="0" fillId="38" borderId="57" xfId="0" applyFill="1" applyBorder="1" applyAlignment="1">
      <alignment vertical="center"/>
    </xf>
    <xf numFmtId="0" fontId="18" fillId="38" borderId="67" xfId="0" applyFont="1" applyFill="1" applyBorder="1" applyAlignment="1">
      <alignment vertical="center"/>
    </xf>
    <xf numFmtId="0" fontId="18" fillId="2" borderId="52" xfId="0" applyFont="1" applyFill="1" applyBorder="1" applyAlignment="1">
      <alignment vertical="center"/>
    </xf>
    <xf numFmtId="177" fontId="18" fillId="2" borderId="33" xfId="0" applyNumberFormat="1" applyFont="1" applyFill="1" applyBorder="1" applyAlignment="1">
      <alignment horizontal="center" vertical="center"/>
    </xf>
    <xf numFmtId="0" fontId="18" fillId="34" borderId="33" xfId="0" applyFont="1" applyFill="1" applyBorder="1" applyAlignment="1">
      <alignment horizontal="center" vertical="center"/>
    </xf>
    <xf numFmtId="0" fontId="18" fillId="2" borderId="58" xfId="0" applyFont="1" applyFill="1" applyBorder="1" applyAlignment="1">
      <alignment vertical="center"/>
    </xf>
    <xf numFmtId="0" fontId="18" fillId="2" borderId="33" xfId="0" applyFont="1" applyFill="1" applyBorder="1" applyAlignment="1">
      <alignment horizontal="center" vertical="center"/>
    </xf>
    <xf numFmtId="0" fontId="18" fillId="0" borderId="33" xfId="0" applyFont="1" applyFill="1" applyBorder="1" applyAlignment="1">
      <alignment horizontal="center" vertical="center"/>
    </xf>
    <xf numFmtId="180" fontId="18" fillId="2" borderId="64" xfId="0" applyNumberFormat="1" applyFont="1" applyFill="1" applyBorder="1" applyAlignment="1">
      <alignment horizontal="center" vertical="center"/>
    </xf>
    <xf numFmtId="185" fontId="18" fillId="2" borderId="23" xfId="0" applyNumberFormat="1" applyFont="1" applyFill="1" applyBorder="1" applyAlignment="1">
      <alignment horizontal="center" vertical="center"/>
    </xf>
    <xf numFmtId="180" fontId="18" fillId="36" borderId="23" xfId="0" applyNumberFormat="1" applyFont="1" applyFill="1" applyBorder="1" applyAlignment="1">
      <alignment vertical="center"/>
    </xf>
    <xf numFmtId="180" fontId="18" fillId="2" borderId="23" xfId="0" applyNumberFormat="1" applyFont="1" applyFill="1" applyBorder="1" applyAlignment="1">
      <alignment horizontal="center" vertical="center"/>
    </xf>
    <xf numFmtId="184" fontId="18" fillId="2" borderId="23" xfId="0" applyNumberFormat="1" applyFont="1" applyFill="1" applyBorder="1" applyAlignment="1">
      <alignment horizontal="center" vertical="center"/>
    </xf>
    <xf numFmtId="180" fontId="18" fillId="0" borderId="23" xfId="0" applyNumberFormat="1" applyFont="1" applyFill="1" applyBorder="1" applyAlignment="1">
      <alignment horizontal="center" vertical="center"/>
    </xf>
    <xf numFmtId="180" fontId="18" fillId="2" borderId="68" xfId="0" applyNumberFormat="1" applyFont="1" applyFill="1" applyBorder="1" applyAlignment="1">
      <alignment horizontal="center" vertical="center"/>
    </xf>
    <xf numFmtId="185" fontId="18" fillId="2" borderId="26" xfId="0" applyNumberFormat="1" applyFont="1" applyFill="1" applyBorder="1" applyAlignment="1">
      <alignment horizontal="center" vertical="center"/>
    </xf>
    <xf numFmtId="180" fontId="18" fillId="2" borderId="26" xfId="0" applyNumberFormat="1" applyFont="1" applyFill="1" applyBorder="1" applyAlignment="1">
      <alignment horizontal="center" vertical="center"/>
    </xf>
    <xf numFmtId="184" fontId="18" fillId="2" borderId="26" xfId="0" applyNumberFormat="1" applyFont="1" applyFill="1" applyBorder="1" applyAlignment="1">
      <alignment horizontal="center" vertical="center"/>
    </xf>
    <xf numFmtId="180" fontId="18" fillId="0" borderId="26" xfId="0" applyNumberFormat="1" applyFont="1" applyFill="1" applyBorder="1" applyAlignment="1">
      <alignment horizontal="center" vertical="center"/>
    </xf>
    <xf numFmtId="0" fontId="18" fillId="38" borderId="52" xfId="0" applyFont="1" applyFill="1" applyBorder="1" applyAlignment="1">
      <alignment vertical="center"/>
    </xf>
    <xf numFmtId="177" fontId="18" fillId="38" borderId="33" xfId="0" applyNumberFormat="1" applyFont="1" applyFill="1" applyBorder="1" applyAlignment="1">
      <alignment horizontal="center" vertical="center"/>
    </xf>
    <xf numFmtId="0" fontId="18" fillId="38" borderId="56" xfId="0" applyFont="1" applyFill="1" applyBorder="1" applyAlignment="1">
      <alignment vertical="center"/>
    </xf>
    <xf numFmtId="0" fontId="18" fillId="38" borderId="58" xfId="0" applyFont="1" applyFill="1" applyBorder="1" applyAlignment="1">
      <alignment vertical="center"/>
    </xf>
    <xf numFmtId="0" fontId="18" fillId="38" borderId="33" xfId="0" applyFont="1" applyFill="1" applyBorder="1" applyAlignment="1">
      <alignment horizontal="center" vertical="center"/>
    </xf>
    <xf numFmtId="180" fontId="18" fillId="38" borderId="64" xfId="0" applyNumberFormat="1" applyFont="1" applyFill="1" applyBorder="1" applyAlignment="1">
      <alignment horizontal="center" vertical="center"/>
    </xf>
    <xf numFmtId="185" fontId="18" fillId="38" borderId="23" xfId="0" applyNumberFormat="1" applyFont="1" applyFill="1" applyBorder="1" applyAlignment="1">
      <alignment horizontal="center" vertical="center"/>
    </xf>
    <xf numFmtId="180" fontId="18" fillId="38" borderId="23" xfId="0" applyNumberFormat="1" applyFont="1" applyFill="1" applyBorder="1" applyAlignment="1">
      <alignment horizontal="center" vertical="center"/>
    </xf>
    <xf numFmtId="180" fontId="18" fillId="38" borderId="39" xfId="0" applyNumberFormat="1" applyFont="1" applyFill="1" applyBorder="1" applyAlignment="1">
      <alignment horizontal="center" vertical="center"/>
    </xf>
    <xf numFmtId="185" fontId="18" fillId="38" borderId="26" xfId="0" applyNumberFormat="1" applyFont="1" applyFill="1" applyBorder="1" applyAlignment="1">
      <alignment horizontal="center" vertical="center"/>
    </xf>
    <xf numFmtId="180" fontId="18" fillId="36" borderId="12" xfId="0" applyNumberFormat="1" applyFont="1" applyFill="1" applyBorder="1" applyAlignment="1">
      <alignment vertical="center"/>
    </xf>
    <xf numFmtId="180" fontId="18" fillId="38" borderId="15" xfId="0" applyNumberFormat="1" applyFont="1" applyFill="1" applyBorder="1" applyAlignment="1">
      <alignment horizontal="center" vertical="center"/>
    </xf>
    <xf numFmtId="184" fontId="18" fillId="2" borderId="31" xfId="0" applyNumberFormat="1" applyFont="1" applyFill="1" applyBorder="1" applyAlignment="1">
      <alignment horizontal="center" vertical="center"/>
    </xf>
    <xf numFmtId="180" fontId="18" fillId="0" borderId="12" xfId="0" applyNumberFormat="1" applyFont="1" applyFill="1" applyBorder="1" applyAlignment="1">
      <alignment horizontal="center" vertical="center"/>
    </xf>
    <xf numFmtId="177" fontId="18" fillId="37" borderId="33" xfId="0" applyNumberFormat="1" applyFont="1" applyFill="1" applyBorder="1" applyAlignment="1">
      <alignment horizontal="center" vertical="center"/>
    </xf>
    <xf numFmtId="0" fontId="18" fillId="0" borderId="33" xfId="0" applyFont="1" applyBorder="1" applyAlignment="1">
      <alignment horizontal="center" vertical="center"/>
    </xf>
    <xf numFmtId="0" fontId="18" fillId="37" borderId="33" xfId="0" applyFont="1" applyFill="1" applyBorder="1" applyAlignment="1">
      <alignment horizontal="center" vertical="center"/>
    </xf>
    <xf numFmtId="0" fontId="18" fillId="0" borderId="34" xfId="0" applyFont="1" applyFill="1" applyBorder="1" applyAlignment="1">
      <alignment horizontal="center" vertical="center"/>
    </xf>
    <xf numFmtId="185" fontId="18" fillId="37" borderId="23" xfId="0" applyNumberFormat="1" applyFont="1" applyFill="1" applyBorder="1" applyAlignment="1">
      <alignment horizontal="center" vertical="center"/>
    </xf>
    <xf numFmtId="0" fontId="18" fillId="0" borderId="23" xfId="0" applyFont="1" applyBorder="1" applyAlignment="1">
      <alignment horizontal="center" vertical="center"/>
    </xf>
    <xf numFmtId="180" fontId="18" fillId="37" borderId="23" xfId="0" applyNumberFormat="1" applyFont="1" applyFill="1" applyBorder="1" applyAlignment="1">
      <alignment horizontal="center" vertical="center"/>
    </xf>
    <xf numFmtId="185" fontId="18" fillId="37" borderId="26" xfId="0" applyNumberFormat="1" applyFont="1" applyFill="1" applyBorder="1" applyAlignment="1">
      <alignment horizontal="center" vertical="center"/>
    </xf>
    <xf numFmtId="0" fontId="18" fillId="0" borderId="26" xfId="0" applyFont="1" applyBorder="1" applyAlignment="1">
      <alignment horizontal="center" vertical="center"/>
    </xf>
    <xf numFmtId="180" fontId="18" fillId="37" borderId="29" xfId="0" applyNumberFormat="1" applyFont="1" applyFill="1" applyBorder="1" applyAlignment="1">
      <alignment horizontal="center" vertical="center"/>
    </xf>
    <xf numFmtId="0" fontId="18" fillId="2" borderId="0" xfId="0" applyFont="1" applyFill="1" applyAlignment="1">
      <alignment horizontal="right" vertical="center"/>
    </xf>
    <xf numFmtId="0" fontId="18" fillId="38" borderId="0" xfId="0" applyFont="1" applyFill="1" applyAlignment="1">
      <alignment horizontal="right" vertical="center"/>
    </xf>
    <xf numFmtId="0" fontId="155" fillId="0" borderId="0" xfId="0" applyFont="1" applyAlignment="1">
      <alignment vertical="center"/>
    </xf>
    <xf numFmtId="185" fontId="0" fillId="32" borderId="18" xfId="0" applyNumberFormat="1" applyFont="1" applyFill="1" applyBorder="1" applyAlignment="1" applyProtection="1">
      <alignment vertical="center"/>
      <protection/>
    </xf>
    <xf numFmtId="0" fontId="29" fillId="0" borderId="50" xfId="0" applyFont="1" applyBorder="1" applyAlignment="1" applyProtection="1">
      <alignment horizontal="right" vertical="center"/>
      <protection/>
    </xf>
    <xf numFmtId="180" fontId="29" fillId="0" borderId="0" xfId="0" applyNumberFormat="1" applyFont="1" applyAlignment="1" applyProtection="1">
      <alignment vertical="center"/>
      <protection/>
    </xf>
    <xf numFmtId="0" fontId="53" fillId="0" borderId="0" xfId="0" applyFont="1" applyAlignment="1" applyProtection="1">
      <alignment horizontal="right" vertical="center"/>
      <protection locked="0"/>
    </xf>
    <xf numFmtId="180" fontId="1" fillId="0" borderId="0" xfId="0" applyNumberFormat="1" applyFont="1" applyBorder="1" applyAlignment="1" applyProtection="1">
      <alignment vertical="center"/>
      <protection/>
    </xf>
    <xf numFmtId="0" fontId="156" fillId="0" borderId="57" xfId="0" applyFont="1" applyBorder="1" applyAlignment="1" applyProtection="1">
      <alignment horizontal="left" vertical="top"/>
      <protection/>
    </xf>
    <xf numFmtId="0" fontId="90" fillId="0" borderId="0" xfId="0" applyFont="1" applyAlignment="1" applyProtection="1">
      <alignment horizontal="left" vertical="center"/>
      <protection locked="0"/>
    </xf>
    <xf numFmtId="0" fontId="53" fillId="0" borderId="0" xfId="0" applyFont="1" applyAlignment="1" applyProtection="1">
      <alignment horizontal="left" vertical="center"/>
      <protection locked="0"/>
    </xf>
    <xf numFmtId="0" fontId="17" fillId="0" borderId="35" xfId="0" applyFont="1" applyBorder="1" applyAlignment="1" applyProtection="1">
      <alignment horizontal="center" vertical="center"/>
      <protection/>
    </xf>
    <xf numFmtId="180" fontId="157" fillId="0" borderId="0" xfId="0" applyNumberFormat="1" applyFont="1" applyAlignment="1" applyProtection="1">
      <alignment vertical="center"/>
      <protection/>
    </xf>
    <xf numFmtId="0" fontId="0" fillId="32" borderId="64" xfId="0" applyFill="1" applyBorder="1" applyAlignment="1" applyProtection="1">
      <alignment horizontal="left" vertical="top" wrapText="1"/>
      <protection locked="0"/>
    </xf>
    <xf numFmtId="0" fontId="0" fillId="32" borderId="68" xfId="0" applyFill="1" applyBorder="1" applyAlignment="1" applyProtection="1">
      <alignment horizontal="left" vertical="top" wrapText="1"/>
      <protection locked="0"/>
    </xf>
    <xf numFmtId="0" fontId="0" fillId="0" borderId="64" xfId="0" applyBorder="1" applyAlignment="1" applyProtection="1">
      <alignment vertical="top" wrapText="1"/>
      <protection locked="0"/>
    </xf>
    <xf numFmtId="0" fontId="0" fillId="0" borderId="68" xfId="0" applyBorder="1" applyAlignment="1" applyProtection="1">
      <alignment vertical="top" wrapText="1"/>
      <protection locked="0"/>
    </xf>
    <xf numFmtId="0" fontId="17" fillId="0" borderId="0" xfId="0" applyFont="1" applyFill="1" applyBorder="1" applyAlignment="1" applyProtection="1">
      <alignment horizontal="right" vertical="center"/>
      <protection/>
    </xf>
    <xf numFmtId="180" fontId="150" fillId="0" borderId="0" xfId="0" applyNumberFormat="1" applyFont="1" applyAlignment="1" applyProtection="1">
      <alignment vertical="center"/>
      <protection/>
    </xf>
    <xf numFmtId="0" fontId="41" fillId="0" borderId="13" xfId="0" applyFont="1" applyBorder="1" applyAlignment="1">
      <alignment vertical="center"/>
    </xf>
    <xf numFmtId="0" fontId="158" fillId="0" borderId="0" xfId="0" applyFont="1" applyAlignment="1" applyProtection="1">
      <alignment horizontal="right" vertical="center"/>
      <protection locked="0"/>
    </xf>
    <xf numFmtId="0" fontId="88" fillId="0" borderId="34" xfId="0" applyFont="1" applyBorder="1" applyAlignment="1">
      <alignment horizontal="center" vertical="center"/>
    </xf>
    <xf numFmtId="177" fontId="18" fillId="34" borderId="12" xfId="0" applyNumberFormat="1" applyFont="1" applyFill="1" applyBorder="1" applyAlignment="1" applyProtection="1">
      <alignment horizontal="right" vertical="center"/>
      <protection/>
    </xf>
    <xf numFmtId="0" fontId="0" fillId="0" borderId="12" xfId="0" applyFill="1" applyBorder="1" applyAlignment="1" applyProtection="1">
      <alignment horizontal="right" vertical="center"/>
      <protection/>
    </xf>
    <xf numFmtId="0" fontId="0" fillId="0" borderId="67" xfId="0" applyBorder="1" applyAlignment="1" applyProtection="1">
      <alignment vertical="top" wrapText="1"/>
      <protection locked="0"/>
    </xf>
    <xf numFmtId="0" fontId="88" fillId="0" borderId="66" xfId="0" applyFont="1" applyBorder="1" applyAlignment="1">
      <alignment horizontal="center" vertical="center"/>
    </xf>
    <xf numFmtId="0" fontId="0" fillId="0" borderId="30" xfId="0" applyBorder="1" applyAlignment="1" applyProtection="1">
      <alignment vertical="center"/>
      <protection locked="0"/>
    </xf>
    <xf numFmtId="180" fontId="7" fillId="34" borderId="11" xfId="0" applyNumberFormat="1" applyFont="1" applyFill="1" applyBorder="1" applyAlignment="1" applyProtection="1">
      <alignment vertical="center"/>
      <protection/>
    </xf>
    <xf numFmtId="180" fontId="1" fillId="0" borderId="55" xfId="0" applyNumberFormat="1" applyFont="1" applyBorder="1" applyAlignment="1" applyProtection="1">
      <alignment vertical="center"/>
      <protection/>
    </xf>
    <xf numFmtId="185" fontId="7" fillId="34" borderId="11" xfId="0" applyNumberFormat="1" applyFont="1" applyFill="1" applyBorder="1" applyAlignment="1" applyProtection="1">
      <alignment vertical="center"/>
      <protection/>
    </xf>
    <xf numFmtId="180" fontId="0" fillId="0" borderId="11" xfId="0" applyNumberFormat="1" applyBorder="1" applyAlignment="1" applyProtection="1">
      <alignment vertical="center"/>
      <protection/>
    </xf>
    <xf numFmtId="182" fontId="7" fillId="34" borderId="11" xfId="0" applyNumberFormat="1" applyFont="1" applyFill="1" applyBorder="1" applyAlignment="1" applyProtection="1">
      <alignment vertical="center"/>
      <protection/>
    </xf>
    <xf numFmtId="184" fontId="7" fillId="34" borderId="11" xfId="0" applyNumberFormat="1" applyFont="1" applyFill="1" applyBorder="1" applyAlignment="1" applyProtection="1">
      <alignment vertical="center"/>
      <protection/>
    </xf>
    <xf numFmtId="0" fontId="141" fillId="0" borderId="22" xfId="0" applyFont="1" applyBorder="1" applyAlignment="1" applyProtection="1">
      <alignment horizontal="left" vertical="top"/>
      <protection/>
    </xf>
    <xf numFmtId="180" fontId="10" fillId="0" borderId="74" xfId="0" applyNumberFormat="1" applyFont="1" applyBorder="1" applyAlignment="1" applyProtection="1">
      <alignment vertical="center"/>
      <protection/>
    </xf>
    <xf numFmtId="180" fontId="10" fillId="0" borderId="69" xfId="0" applyNumberFormat="1" applyFont="1" applyBorder="1" applyAlignment="1" applyProtection="1">
      <alignment horizontal="left" vertical="center"/>
      <protection/>
    </xf>
    <xf numFmtId="180" fontId="151" fillId="0" borderId="52" xfId="0" applyNumberFormat="1" applyFont="1" applyBorder="1" applyAlignment="1" applyProtection="1">
      <alignment vertical="center"/>
      <protection/>
    </xf>
    <xf numFmtId="180" fontId="150" fillId="0" borderId="33" xfId="0" applyNumberFormat="1" applyFont="1" applyBorder="1" applyAlignment="1" applyProtection="1">
      <alignment vertical="center"/>
      <protection/>
    </xf>
    <xf numFmtId="180" fontId="14" fillId="0" borderId="0" xfId="0" applyNumberFormat="1" applyFont="1" applyBorder="1" applyAlignment="1" applyProtection="1">
      <alignment vertical="center"/>
      <protection/>
    </xf>
    <xf numFmtId="180" fontId="10" fillId="0" borderId="0" xfId="0" applyNumberFormat="1"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88" fillId="0" borderId="48" xfId="0" applyFont="1" applyBorder="1" applyAlignment="1" applyProtection="1">
      <alignment horizontal="center" vertical="center"/>
      <protection/>
    </xf>
    <xf numFmtId="180" fontId="0" fillId="0" borderId="52" xfId="0" applyNumberFormat="1" applyBorder="1" applyAlignment="1" applyProtection="1">
      <alignment horizontal="center" vertical="center"/>
      <protection/>
    </xf>
    <xf numFmtId="180" fontId="0" fillId="0" borderId="33" xfId="0" applyNumberFormat="1" applyBorder="1" applyAlignment="1" applyProtection="1">
      <alignment horizontal="center" vertical="center"/>
      <protection/>
    </xf>
    <xf numFmtId="0" fontId="0" fillId="29" borderId="15" xfId="0" applyFill="1" applyBorder="1" applyAlignment="1" applyProtection="1">
      <alignment vertical="top" wrapText="1"/>
      <protection/>
    </xf>
    <xf numFmtId="180" fontId="17" fillId="32" borderId="20" xfId="0" applyNumberFormat="1" applyFont="1" applyFill="1" applyBorder="1" applyAlignment="1" applyProtection="1">
      <alignment vertical="center"/>
      <protection/>
    </xf>
    <xf numFmtId="185" fontId="17" fillId="32" borderId="18" xfId="0" applyNumberFormat="1" applyFont="1" applyFill="1" applyBorder="1" applyAlignment="1" applyProtection="1">
      <alignment vertical="center"/>
      <protection/>
    </xf>
    <xf numFmtId="180" fontId="8" fillId="32" borderId="18" xfId="0" applyNumberFormat="1" applyFont="1" applyFill="1" applyBorder="1" applyAlignment="1" applyProtection="1">
      <alignment vertical="center"/>
      <protection/>
    </xf>
    <xf numFmtId="180" fontId="0" fillId="32" borderId="28" xfId="0" applyNumberFormat="1" applyFill="1" applyBorder="1" applyAlignment="1" applyProtection="1">
      <alignment vertical="center"/>
      <protection/>
    </xf>
    <xf numFmtId="0" fontId="0" fillId="29" borderId="29" xfId="0" applyFill="1" applyBorder="1" applyAlignment="1" applyProtection="1">
      <alignment vertical="top" wrapText="1"/>
      <protection/>
    </xf>
    <xf numFmtId="180" fontId="17" fillId="32" borderId="85" xfId="0" applyNumberFormat="1" applyFont="1" applyFill="1" applyBorder="1" applyAlignment="1" applyProtection="1">
      <alignment vertical="center"/>
      <protection/>
    </xf>
    <xf numFmtId="0" fontId="0" fillId="0" borderId="15" xfId="0" applyFill="1" applyBorder="1" applyAlignment="1" applyProtection="1">
      <alignment vertical="top" wrapText="1"/>
      <protection/>
    </xf>
    <xf numFmtId="180" fontId="17" fillId="33" borderId="20" xfId="0" applyNumberFormat="1" applyFont="1" applyFill="1" applyBorder="1" applyAlignment="1" applyProtection="1">
      <alignment vertical="center"/>
      <protection/>
    </xf>
    <xf numFmtId="0" fontId="0" fillId="0" borderId="29" xfId="0" applyFill="1" applyBorder="1" applyAlignment="1" applyProtection="1">
      <alignment vertical="top" wrapText="1"/>
      <protection/>
    </xf>
    <xf numFmtId="180" fontId="17" fillId="33" borderId="86"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12" fillId="0" borderId="20" xfId="0" applyNumberFormat="1" applyFont="1" applyFill="1" applyBorder="1" applyAlignment="1" applyProtection="1">
      <alignment vertical="center"/>
      <protection/>
    </xf>
    <xf numFmtId="180" fontId="12" fillId="0" borderId="14" xfId="0" applyNumberFormat="1" applyFont="1" applyFill="1" applyBorder="1" applyAlignment="1" applyProtection="1">
      <alignment vertical="center"/>
      <protection/>
    </xf>
    <xf numFmtId="180" fontId="7" fillId="0" borderId="43" xfId="0" applyNumberFormat="1" applyFont="1" applyFill="1" applyBorder="1" applyAlignment="1" applyProtection="1">
      <alignment vertical="center"/>
      <protection/>
    </xf>
    <xf numFmtId="180" fontId="7" fillId="0" borderId="86" xfId="0" applyNumberFormat="1" applyFont="1" applyFill="1" applyBorder="1" applyAlignment="1" applyProtection="1">
      <alignment vertical="center"/>
      <protection/>
    </xf>
    <xf numFmtId="0" fontId="0" fillId="13" borderId="15" xfId="0" applyFill="1" applyBorder="1" applyAlignment="1" applyProtection="1">
      <alignment vertical="top" wrapText="1"/>
      <protection/>
    </xf>
    <xf numFmtId="180" fontId="7" fillId="13" borderId="43" xfId="0" applyNumberFormat="1" applyFont="1" applyFill="1" applyBorder="1" applyAlignment="1" applyProtection="1">
      <alignment vertical="center"/>
      <protection/>
    </xf>
    <xf numFmtId="180" fontId="0" fillId="13" borderId="23" xfId="0" applyNumberFormat="1" applyFill="1" applyBorder="1" applyAlignment="1" applyProtection="1">
      <alignment vertical="center"/>
      <protection/>
    </xf>
    <xf numFmtId="185" fontId="0" fillId="13" borderId="23" xfId="0" applyNumberFormat="1" applyFont="1" applyFill="1" applyBorder="1" applyAlignment="1" applyProtection="1">
      <alignment vertical="center"/>
      <protection/>
    </xf>
    <xf numFmtId="180" fontId="0" fillId="13" borderId="24" xfId="0" applyNumberFormat="1" applyFill="1" applyBorder="1" applyAlignment="1" applyProtection="1">
      <alignment vertical="center"/>
      <protection/>
    </xf>
    <xf numFmtId="0" fontId="0" fillId="13" borderId="29" xfId="0" applyFill="1" applyBorder="1" applyAlignment="1" applyProtection="1">
      <alignment vertical="top" wrapText="1"/>
      <protection/>
    </xf>
    <xf numFmtId="180" fontId="7" fillId="13" borderId="85" xfId="0" applyNumberFormat="1" applyFont="1" applyFill="1" applyBorder="1" applyAlignment="1" applyProtection="1">
      <alignment vertical="center"/>
      <protection/>
    </xf>
    <xf numFmtId="180" fontId="0" fillId="13" borderId="26" xfId="0" applyNumberFormat="1" applyFill="1" applyBorder="1" applyAlignment="1" applyProtection="1">
      <alignment vertical="center"/>
      <protection/>
    </xf>
    <xf numFmtId="185" fontId="0" fillId="13" borderId="26" xfId="0" applyNumberFormat="1" applyFont="1" applyFill="1" applyBorder="1" applyAlignment="1" applyProtection="1">
      <alignment vertical="center"/>
      <protection/>
    </xf>
    <xf numFmtId="180" fontId="0" fillId="13" borderId="27" xfId="0" applyNumberFormat="1" applyFill="1" applyBorder="1" applyAlignment="1" applyProtection="1">
      <alignment vertical="center"/>
      <protection/>
    </xf>
    <xf numFmtId="180" fontId="0" fillId="13" borderId="20" xfId="0" applyNumberFormat="1" applyFill="1" applyBorder="1" applyAlignment="1" applyProtection="1">
      <alignment vertical="center"/>
      <protection/>
    </xf>
    <xf numFmtId="180" fontId="0" fillId="13" borderId="18" xfId="0" applyNumberFormat="1" applyFill="1" applyBorder="1" applyAlignment="1" applyProtection="1">
      <alignment vertical="center"/>
      <protection/>
    </xf>
    <xf numFmtId="185" fontId="0" fillId="13" borderId="18" xfId="0" applyNumberFormat="1" applyFont="1" applyFill="1" applyBorder="1" applyAlignment="1" applyProtection="1">
      <alignment vertical="center"/>
      <protection/>
    </xf>
    <xf numFmtId="180" fontId="0" fillId="13" borderId="28" xfId="0" applyNumberFormat="1" applyFill="1" applyBorder="1" applyAlignment="1" applyProtection="1">
      <alignment vertical="center"/>
      <protection/>
    </xf>
    <xf numFmtId="180" fontId="0" fillId="13" borderId="85" xfId="0" applyNumberFormat="1" applyFill="1" applyBorder="1" applyAlignment="1" applyProtection="1">
      <alignment vertical="center"/>
      <protection/>
    </xf>
    <xf numFmtId="0" fontId="0" fillId="0" borderId="15" xfId="0" applyBorder="1" applyAlignment="1" applyProtection="1">
      <alignment vertical="top" wrapText="1"/>
      <protection/>
    </xf>
    <xf numFmtId="180" fontId="0" fillId="0" borderId="20" xfId="0" applyNumberFormat="1" applyBorder="1" applyAlignment="1" applyProtection="1">
      <alignment vertical="center"/>
      <protection/>
    </xf>
    <xf numFmtId="0" fontId="0" fillId="0" borderId="29" xfId="0" applyBorder="1" applyAlignment="1" applyProtection="1">
      <alignment vertical="top" wrapText="1"/>
      <protection/>
    </xf>
    <xf numFmtId="0" fontId="0" fillId="29" borderId="15" xfId="0" applyFont="1" applyFill="1" applyBorder="1" applyAlignment="1" applyProtection="1">
      <alignment vertical="top" wrapText="1"/>
      <protection/>
    </xf>
    <xf numFmtId="180" fontId="0" fillId="32" borderId="43" xfId="0" applyNumberFormat="1" applyFill="1" applyBorder="1" applyAlignment="1" applyProtection="1">
      <alignment vertical="center"/>
      <protection/>
    </xf>
    <xf numFmtId="180" fontId="0" fillId="32" borderId="85" xfId="0" applyNumberFormat="1" applyFill="1" applyBorder="1" applyAlignment="1" applyProtection="1">
      <alignment vertical="center"/>
      <protection/>
    </xf>
    <xf numFmtId="0" fontId="0" fillId="0" borderId="15" xfId="0" applyFont="1" applyBorder="1" applyAlignment="1" applyProtection="1">
      <alignment vertical="top" wrapText="1"/>
      <protection/>
    </xf>
    <xf numFmtId="180" fontId="0" fillId="0" borderId="58" xfId="0" applyNumberFormat="1" applyBorder="1" applyAlignment="1" applyProtection="1">
      <alignment vertical="center"/>
      <protection/>
    </xf>
    <xf numFmtId="180" fontId="0" fillId="0" borderId="45" xfId="0" applyNumberFormat="1" applyBorder="1" applyAlignment="1" applyProtection="1">
      <alignment vertical="center"/>
      <protection/>
    </xf>
    <xf numFmtId="180" fontId="0" fillId="0" borderId="43" xfId="0" applyNumberFormat="1" applyBorder="1" applyAlignment="1" applyProtection="1">
      <alignment vertical="center"/>
      <protection/>
    </xf>
    <xf numFmtId="180" fontId="0" fillId="0" borderId="85" xfId="0" applyNumberFormat="1" applyBorder="1" applyAlignment="1" applyProtection="1">
      <alignment vertical="center"/>
      <protection/>
    </xf>
    <xf numFmtId="180" fontId="0" fillId="0" borderId="58" xfId="0" applyNumberFormat="1" applyBorder="1" applyAlignment="1" applyProtection="1">
      <alignment horizontal="center" vertical="center"/>
      <protection/>
    </xf>
    <xf numFmtId="180" fontId="0" fillId="0" borderId="43" xfId="0" applyNumberFormat="1" applyFill="1" applyBorder="1" applyAlignment="1" applyProtection="1">
      <alignment vertical="center"/>
      <protection/>
    </xf>
    <xf numFmtId="180" fontId="0" fillId="0" borderId="85" xfId="0" applyNumberFormat="1" applyFill="1" applyBorder="1" applyAlignment="1" applyProtection="1">
      <alignment vertical="center"/>
      <protection/>
    </xf>
    <xf numFmtId="182" fontId="12" fillId="32" borderId="74"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0" fillId="0" borderId="20" xfId="0" applyNumberFormat="1" applyFill="1" applyBorder="1" applyAlignment="1" applyProtection="1">
      <alignment vertical="center"/>
      <protection/>
    </xf>
    <xf numFmtId="0" fontId="0" fillId="0" borderId="29" xfId="0"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8" fillId="0" borderId="43" xfId="0" applyNumberFormat="1" applyFont="1" applyFill="1" applyBorder="1" applyAlignment="1" applyProtection="1">
      <alignment vertical="center"/>
      <protection/>
    </xf>
    <xf numFmtId="180" fontId="8" fillId="0" borderId="85" xfId="0" applyNumberFormat="1" applyFont="1" applyFill="1" applyBorder="1" applyAlignment="1" applyProtection="1">
      <alignment vertical="center"/>
      <protection/>
    </xf>
    <xf numFmtId="0" fontId="0" fillId="29" borderId="15" xfId="0" applyFill="1" applyBorder="1" applyAlignment="1" applyProtection="1">
      <alignment vertical="center" wrapText="1"/>
      <protection/>
    </xf>
    <xf numFmtId="180" fontId="7" fillId="32" borderId="43" xfId="0" applyNumberFormat="1" applyFont="1" applyFill="1" applyBorder="1" applyAlignment="1" applyProtection="1">
      <alignment vertical="center"/>
      <protection/>
    </xf>
    <xf numFmtId="0" fontId="0" fillId="29" borderId="29" xfId="0" applyFill="1" applyBorder="1" applyAlignment="1" applyProtection="1">
      <alignment vertical="center" wrapText="1"/>
      <protection/>
    </xf>
    <xf numFmtId="180" fontId="7" fillId="32" borderId="85" xfId="0" applyNumberFormat="1" applyFont="1" applyFill="1" applyBorder="1" applyAlignment="1" applyProtection="1">
      <alignment vertical="center"/>
      <protection/>
    </xf>
    <xf numFmtId="180" fontId="7" fillId="0" borderId="85" xfId="0" applyNumberFormat="1" applyFont="1" applyFill="1" applyBorder="1" applyAlignment="1" applyProtection="1">
      <alignment vertical="center"/>
      <protection/>
    </xf>
    <xf numFmtId="180" fontId="7" fillId="13" borderId="23" xfId="0" applyNumberFormat="1" applyFont="1" applyFill="1" applyBorder="1" applyAlignment="1" applyProtection="1">
      <alignment vertical="center"/>
      <protection/>
    </xf>
    <xf numFmtId="185" fontId="0" fillId="13" borderId="23" xfId="0" applyNumberFormat="1" applyFill="1" applyBorder="1" applyAlignment="1" applyProtection="1">
      <alignment vertical="center"/>
      <protection/>
    </xf>
    <xf numFmtId="180" fontId="59" fillId="13" borderId="23" xfId="0" applyNumberFormat="1" applyFont="1" applyFill="1" applyBorder="1" applyAlignment="1" applyProtection="1">
      <alignment vertical="center"/>
      <protection/>
    </xf>
    <xf numFmtId="180" fontId="7" fillId="13" borderId="17" xfId="0" applyNumberFormat="1" applyFont="1" applyFill="1" applyBorder="1" applyAlignment="1" applyProtection="1">
      <alignment vertical="center"/>
      <protection/>
    </xf>
    <xf numFmtId="185" fontId="0" fillId="13" borderId="15" xfId="0" applyNumberFormat="1" applyFill="1" applyBorder="1" applyAlignment="1" applyProtection="1">
      <alignment vertical="center"/>
      <protection/>
    </xf>
    <xf numFmtId="180" fontId="0" fillId="13" borderId="15" xfId="0" applyNumberFormat="1" applyFill="1" applyBorder="1" applyAlignment="1" applyProtection="1">
      <alignment vertical="center"/>
      <protection/>
    </xf>
    <xf numFmtId="180" fontId="59" fillId="13" borderId="77" xfId="0" applyNumberFormat="1" applyFont="1" applyFill="1" applyBorder="1" applyAlignment="1" applyProtection="1">
      <alignment vertical="center"/>
      <protection/>
    </xf>
    <xf numFmtId="180" fontId="0" fillId="0" borderId="45" xfId="0" applyNumberFormat="1" applyFill="1" applyBorder="1" applyAlignment="1" applyProtection="1">
      <alignment vertical="center"/>
      <protection/>
    </xf>
    <xf numFmtId="180" fontId="0" fillId="0" borderId="58" xfId="0" applyNumberFormat="1" applyFill="1" applyBorder="1" applyAlignment="1" applyProtection="1">
      <alignment vertical="center"/>
      <protection/>
    </xf>
    <xf numFmtId="184" fontId="12" fillId="3" borderId="57" xfId="0" applyNumberFormat="1" applyFont="1" applyFill="1" applyBorder="1" applyAlignment="1" applyProtection="1">
      <alignment vertical="center"/>
      <protection/>
    </xf>
    <xf numFmtId="0" fontId="0" fillId="29" borderId="15" xfId="0" applyFill="1" applyBorder="1" applyAlignment="1" applyProtection="1">
      <alignment vertical="center"/>
      <protection/>
    </xf>
    <xf numFmtId="0" fontId="0" fillId="29" borderId="26" xfId="0" applyNumberFormat="1" applyFill="1" applyBorder="1" applyAlignment="1" applyProtection="1">
      <alignment vertical="center"/>
      <protection/>
    </xf>
    <xf numFmtId="180" fontId="15" fillId="32" borderId="26" xfId="0" applyNumberFormat="1" applyFont="1" applyFill="1" applyBorder="1" applyAlignment="1" applyProtection="1">
      <alignment vertical="center"/>
      <protection/>
    </xf>
    <xf numFmtId="0" fontId="0" fillId="0" borderId="48" xfId="0" applyBorder="1" applyAlignment="1" applyProtection="1">
      <alignment vertical="center"/>
      <protection/>
    </xf>
    <xf numFmtId="0" fontId="0" fillId="0" borderId="22" xfId="0" applyFill="1" applyBorder="1" applyAlignment="1" applyProtection="1">
      <alignment vertical="top" wrapText="1"/>
      <protection/>
    </xf>
    <xf numFmtId="0" fontId="0" fillId="0" borderId="25" xfId="0" applyFill="1" applyBorder="1" applyAlignment="1" applyProtection="1">
      <alignment vertical="top" wrapText="1"/>
      <protection/>
    </xf>
    <xf numFmtId="0" fontId="6" fillId="0" borderId="38" xfId="0" applyFont="1" applyBorder="1" applyAlignment="1" applyProtection="1">
      <alignment vertical="top" wrapText="1"/>
      <protection/>
    </xf>
    <xf numFmtId="0" fontId="6" fillId="0" borderId="38" xfId="0" applyFont="1" applyBorder="1" applyAlignment="1" applyProtection="1">
      <alignment horizontal="center" vertical="top" wrapText="1"/>
      <protection/>
    </xf>
    <xf numFmtId="0" fontId="0" fillId="13" borderId="22" xfId="0" applyFill="1" applyBorder="1" applyAlignment="1" applyProtection="1">
      <alignment vertical="top" wrapText="1"/>
      <protection/>
    </xf>
    <xf numFmtId="0" fontId="0" fillId="13" borderId="37" xfId="0" applyFill="1" applyBorder="1" applyAlignment="1" applyProtection="1">
      <alignment vertical="top" wrapText="1"/>
      <protection/>
    </xf>
    <xf numFmtId="0" fontId="0" fillId="13" borderId="38" xfId="0" applyFill="1" applyBorder="1" applyAlignment="1" applyProtection="1">
      <alignment vertical="top" wrapText="1"/>
      <protection/>
    </xf>
    <xf numFmtId="0" fontId="0" fillId="0" borderId="38" xfId="0" applyBorder="1" applyAlignment="1" applyProtection="1">
      <alignment vertical="top" wrapText="1"/>
      <protection/>
    </xf>
    <xf numFmtId="0" fontId="0" fillId="32" borderId="38" xfId="0" applyFill="1" applyBorder="1" applyAlignment="1" applyProtection="1">
      <alignment vertical="top" wrapText="1"/>
      <protection/>
    </xf>
    <xf numFmtId="0" fontId="0" fillId="0" borderId="30" xfId="0" applyBorder="1" applyAlignment="1" applyProtection="1">
      <alignment vertical="top" wrapText="1"/>
      <protection/>
    </xf>
    <xf numFmtId="0" fontId="0" fillId="0" borderId="80" xfId="0" applyBorder="1" applyAlignment="1" applyProtection="1">
      <alignment vertical="top" wrapText="1"/>
      <protection/>
    </xf>
    <xf numFmtId="0" fontId="0" fillId="33" borderId="37" xfId="0" applyFill="1" applyBorder="1" applyAlignment="1" applyProtection="1">
      <alignment vertical="top" wrapText="1"/>
      <protection/>
    </xf>
    <xf numFmtId="0" fontId="0" fillId="0" borderId="30" xfId="0" applyFill="1" applyBorder="1" applyAlignment="1" applyProtection="1">
      <alignment vertical="top" wrapText="1"/>
      <protection/>
    </xf>
    <xf numFmtId="0" fontId="0" fillId="0" borderId="38" xfId="0" applyFill="1" applyBorder="1" applyAlignment="1" applyProtection="1">
      <alignment vertical="top" wrapText="1"/>
      <protection/>
    </xf>
    <xf numFmtId="0" fontId="0" fillId="0" borderId="46" xfId="0" applyFill="1" applyBorder="1" applyAlignment="1" applyProtection="1">
      <alignment vertical="top" wrapText="1"/>
      <protection/>
    </xf>
    <xf numFmtId="0" fontId="0" fillId="0" borderId="39" xfId="0" applyFill="1" applyBorder="1" applyAlignment="1" applyProtection="1">
      <alignment vertical="top" wrapText="1"/>
      <protection/>
    </xf>
    <xf numFmtId="0" fontId="29" fillId="32" borderId="47" xfId="0" applyFont="1" applyFill="1" applyBorder="1" applyAlignment="1" applyProtection="1">
      <alignment vertical="top" wrapText="1"/>
      <protection/>
    </xf>
    <xf numFmtId="0" fontId="0" fillId="32" borderId="39" xfId="0" applyFill="1" applyBorder="1" applyAlignment="1" applyProtection="1">
      <alignment vertical="top" wrapText="1"/>
      <protection/>
    </xf>
    <xf numFmtId="0" fontId="29" fillId="0" borderId="47" xfId="0" applyFont="1" applyFill="1" applyBorder="1" applyAlignment="1" applyProtection="1">
      <alignment vertical="top" wrapText="1"/>
      <protection/>
    </xf>
    <xf numFmtId="0" fontId="29" fillId="13" borderId="49" xfId="0" applyFont="1" applyFill="1" applyBorder="1" applyAlignment="1" applyProtection="1">
      <alignment vertical="top" wrapText="1"/>
      <protection/>
    </xf>
    <xf numFmtId="0" fontId="29" fillId="13" borderId="46" xfId="0" applyFont="1" applyFill="1" applyBorder="1" applyAlignment="1" applyProtection="1">
      <alignment vertical="top" wrapText="1"/>
      <protection/>
    </xf>
    <xf numFmtId="0" fontId="0" fillId="0" borderId="47" xfId="0" applyFill="1" applyBorder="1" applyAlignment="1" applyProtection="1">
      <alignment vertical="top" wrapText="1"/>
      <protection/>
    </xf>
    <xf numFmtId="0" fontId="0" fillId="35" borderId="52" xfId="0" applyFill="1" applyBorder="1" applyAlignment="1" applyProtection="1">
      <alignment vertical="top" wrapText="1"/>
      <protection/>
    </xf>
    <xf numFmtId="0" fontId="0" fillId="0" borderId="48" xfId="0" applyFill="1" applyBorder="1" applyAlignment="1" applyProtection="1">
      <alignment vertical="top" wrapText="1"/>
      <protection/>
    </xf>
    <xf numFmtId="0" fontId="2" fillId="3" borderId="47" xfId="0" applyFont="1" applyFill="1" applyBorder="1" applyAlignment="1" applyProtection="1">
      <alignment vertical="top" wrapText="1"/>
      <protection/>
    </xf>
    <xf numFmtId="0" fontId="0" fillId="3" borderId="39" xfId="0" applyFill="1" applyBorder="1" applyAlignment="1" applyProtection="1">
      <alignment vertical="top" wrapText="1"/>
      <protection/>
    </xf>
    <xf numFmtId="0" fontId="10" fillId="0" borderId="48" xfId="0" applyFont="1" applyBorder="1" applyAlignment="1" applyProtection="1">
      <alignment horizontal="left" vertical="top" wrapText="1"/>
      <protection/>
    </xf>
    <xf numFmtId="0" fontId="53" fillId="0" borderId="0" xfId="0" applyFont="1" applyAlignment="1" applyProtection="1">
      <alignment horizontal="left" vertical="center"/>
      <protection/>
    </xf>
    <xf numFmtId="0" fontId="0" fillId="29" borderId="30" xfId="0" applyFill="1" applyBorder="1" applyAlignment="1" applyProtection="1">
      <alignment vertical="center"/>
      <protection locked="0"/>
    </xf>
    <xf numFmtId="0" fontId="0" fillId="29" borderId="38" xfId="0" applyFill="1" applyBorder="1" applyAlignment="1" applyProtection="1">
      <alignment vertical="center"/>
      <protection locked="0"/>
    </xf>
    <xf numFmtId="0" fontId="0" fillId="46" borderId="48" xfId="0" applyFill="1" applyBorder="1" applyAlignment="1" applyProtection="1">
      <alignment vertical="center"/>
      <protection locked="0"/>
    </xf>
    <xf numFmtId="180" fontId="0" fillId="3" borderId="56" xfId="0" applyNumberFormat="1" applyFill="1" applyBorder="1" applyAlignment="1" applyProtection="1">
      <alignment vertical="center"/>
      <protection/>
    </xf>
    <xf numFmtId="180" fontId="15" fillId="32" borderId="41" xfId="0" applyNumberFormat="1" applyFont="1" applyFill="1" applyBorder="1" applyAlignment="1" applyProtection="1">
      <alignment vertical="center"/>
      <protection/>
    </xf>
    <xf numFmtId="0" fontId="150" fillId="0" borderId="0" xfId="0" applyFont="1" applyAlignment="1" applyProtection="1">
      <alignment vertical="center"/>
      <protection locked="0"/>
    </xf>
    <xf numFmtId="0" fontId="150" fillId="0" borderId="0" xfId="0" applyFont="1" applyAlignment="1" applyProtection="1">
      <alignment horizontal="left" vertical="top" wrapText="1"/>
      <protection locked="0"/>
    </xf>
    <xf numFmtId="0" fontId="150" fillId="0" borderId="0" xfId="0" applyFont="1" applyAlignment="1">
      <alignment vertical="center"/>
    </xf>
    <xf numFmtId="0" fontId="150" fillId="0" borderId="0" xfId="0" applyFont="1" applyAlignment="1" applyProtection="1">
      <alignment horizontal="left" vertical="top"/>
      <protection locked="0"/>
    </xf>
    <xf numFmtId="0" fontId="150" fillId="0" borderId="11" xfId="0" applyFont="1" applyBorder="1" applyAlignment="1" applyProtection="1">
      <alignment vertical="center"/>
      <protection locked="0"/>
    </xf>
    <xf numFmtId="0" fontId="0" fillId="0" borderId="0" xfId="0" applyAlignment="1">
      <alignment vertical="center"/>
    </xf>
    <xf numFmtId="180" fontId="0" fillId="35" borderId="31" xfId="0" applyNumberFormat="1" applyFont="1" applyFill="1" applyBorder="1" applyAlignment="1" applyProtection="1">
      <alignment vertical="center"/>
      <protection/>
    </xf>
    <xf numFmtId="180" fontId="39" fillId="0" borderId="0" xfId="0" applyNumberFormat="1" applyFont="1" applyBorder="1" applyAlignment="1" applyProtection="1">
      <alignment vertical="center"/>
      <protection/>
    </xf>
    <xf numFmtId="0" fontId="39" fillId="0" borderId="0" xfId="0" applyFont="1" applyBorder="1" applyAlignment="1" applyProtection="1">
      <alignment horizontal="left" vertical="center"/>
      <protection/>
    </xf>
    <xf numFmtId="184" fontId="10" fillId="0" borderId="0" xfId="0" applyNumberFormat="1" applyFont="1" applyBorder="1" applyAlignment="1" applyProtection="1">
      <alignment horizontal="left" vertical="center"/>
      <protection/>
    </xf>
    <xf numFmtId="180" fontId="14" fillId="0" borderId="12" xfId="0" applyNumberFormat="1" applyFont="1" applyBorder="1" applyAlignment="1" applyProtection="1">
      <alignment vertical="center"/>
      <protection/>
    </xf>
    <xf numFmtId="180" fontId="17" fillId="32" borderId="18" xfId="0" applyNumberFormat="1" applyFont="1" applyFill="1" applyBorder="1" applyAlignment="1" applyProtection="1">
      <alignment vertical="center"/>
      <protection/>
    </xf>
    <xf numFmtId="0" fontId="159" fillId="0" borderId="0" xfId="0" applyFont="1" applyBorder="1" applyAlignment="1" applyProtection="1">
      <alignment horizontal="left" vertical="center"/>
      <protection/>
    </xf>
    <xf numFmtId="180" fontId="160" fillId="0" borderId="0" xfId="0" applyNumberFormat="1" applyFont="1" applyBorder="1" applyAlignment="1" applyProtection="1">
      <alignment vertical="center"/>
      <protection/>
    </xf>
    <xf numFmtId="0" fontId="10" fillId="0" borderId="0" xfId="0" applyFont="1" applyBorder="1" applyAlignment="1" applyProtection="1">
      <alignment horizontal="left" vertical="top"/>
      <protection locked="0"/>
    </xf>
    <xf numFmtId="0" fontId="159" fillId="0" borderId="0" xfId="0" applyFont="1" applyBorder="1" applyAlignment="1" applyProtection="1">
      <alignment horizontal="left" vertical="center"/>
      <protection locked="0"/>
    </xf>
    <xf numFmtId="184" fontId="10" fillId="0" borderId="0" xfId="0" applyNumberFormat="1" applyFont="1" applyBorder="1" applyAlignment="1" applyProtection="1">
      <alignment horizontal="left" vertical="center"/>
      <protection locked="0"/>
    </xf>
    <xf numFmtId="180" fontId="160" fillId="0" borderId="0" xfId="0" applyNumberFormat="1" applyFont="1" applyBorder="1" applyAlignment="1" applyProtection="1">
      <alignment vertical="center"/>
      <protection locked="0"/>
    </xf>
    <xf numFmtId="0" fontId="36" fillId="0" borderId="0" xfId="0" applyFont="1" applyAlignment="1" applyProtection="1">
      <alignment horizontal="center" vertical="top" wrapText="1"/>
      <protection locked="0"/>
    </xf>
    <xf numFmtId="180" fontId="14" fillId="0" borderId="83" xfId="0" applyNumberFormat="1" applyFont="1" applyBorder="1" applyAlignment="1" applyProtection="1">
      <alignment horizontal="center"/>
      <protection locked="0"/>
    </xf>
    <xf numFmtId="180" fontId="14" fillId="0" borderId="85" xfId="0" applyNumberFormat="1" applyFont="1" applyBorder="1" applyAlignment="1" applyProtection="1">
      <alignment horizontal="center"/>
      <protection locked="0"/>
    </xf>
    <xf numFmtId="0" fontId="14" fillId="0" borderId="52" xfId="0" applyFont="1" applyBorder="1" applyAlignment="1" applyProtection="1">
      <alignment horizontal="center" wrapText="1"/>
      <protection locked="0"/>
    </xf>
    <xf numFmtId="0" fontId="14" fillId="0" borderId="33" xfId="0" applyFont="1" applyBorder="1" applyAlignment="1" applyProtection="1">
      <alignment horizontal="center" wrapText="1"/>
      <protection locked="0"/>
    </xf>
    <xf numFmtId="0" fontId="14" fillId="0" borderId="34" xfId="0" applyFont="1" applyBorder="1" applyAlignment="1" applyProtection="1">
      <alignment horizontal="center" wrapText="1"/>
      <protection locked="0"/>
    </xf>
    <xf numFmtId="177" fontId="14" fillId="0" borderId="11" xfId="0" applyNumberFormat="1" applyFont="1" applyBorder="1" applyAlignment="1" applyProtection="1">
      <alignment vertical="center"/>
      <protection locked="0"/>
    </xf>
    <xf numFmtId="180" fontId="0" fillId="41" borderId="0" xfId="0" applyNumberFormat="1" applyFill="1" applyAlignment="1" applyProtection="1">
      <alignment vertical="center"/>
      <protection locked="0"/>
    </xf>
    <xf numFmtId="0" fontId="141" fillId="41" borderId="22" xfId="0" applyFont="1" applyFill="1" applyBorder="1" applyAlignment="1" applyProtection="1">
      <alignment horizontal="left" vertical="top"/>
      <protection locked="0"/>
    </xf>
    <xf numFmtId="180" fontId="10" fillId="41" borderId="74" xfId="0" applyNumberFormat="1" applyFont="1" applyFill="1" applyBorder="1" applyAlignment="1" applyProtection="1">
      <alignment vertical="center"/>
      <protection locked="0"/>
    </xf>
    <xf numFmtId="180" fontId="10" fillId="41" borderId="69" xfId="0" applyNumberFormat="1" applyFont="1" applyFill="1" applyBorder="1" applyAlignment="1" applyProtection="1">
      <alignment horizontal="left" vertical="center"/>
      <protection locked="0"/>
    </xf>
    <xf numFmtId="180" fontId="151" fillId="41" borderId="52" xfId="0" applyNumberFormat="1" applyFont="1" applyFill="1" applyBorder="1" applyAlignment="1" applyProtection="1">
      <alignment vertical="center"/>
      <protection locked="0"/>
    </xf>
    <xf numFmtId="180" fontId="0" fillId="41" borderId="0" xfId="0" applyNumberFormat="1" applyFill="1" applyBorder="1" applyAlignment="1" applyProtection="1">
      <alignment vertical="center"/>
      <protection/>
    </xf>
    <xf numFmtId="180" fontId="1" fillId="0" borderId="0" xfId="0" applyNumberFormat="1" applyFont="1" applyBorder="1" applyAlignment="1" applyProtection="1">
      <alignment vertical="center"/>
      <protection locked="0"/>
    </xf>
    <xf numFmtId="180" fontId="0" fillId="0" borderId="17" xfId="0" applyNumberFormat="1" applyBorder="1" applyAlignment="1" applyProtection="1">
      <alignment vertical="center"/>
      <protection locked="0"/>
    </xf>
    <xf numFmtId="185" fontId="17" fillId="32" borderId="29" xfId="0" applyNumberFormat="1" applyFont="1" applyFill="1" applyBorder="1" applyAlignment="1" applyProtection="1">
      <alignment vertical="center"/>
      <protection locked="0"/>
    </xf>
    <xf numFmtId="185" fontId="18" fillId="0" borderId="15" xfId="0" applyNumberFormat="1" applyFont="1" applyFill="1" applyBorder="1" applyAlignment="1" applyProtection="1">
      <alignment vertical="center"/>
      <protection locked="0"/>
    </xf>
    <xf numFmtId="185" fontId="0" fillId="32" borderId="29" xfId="0"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32" borderId="29" xfId="0" applyNumberFormat="1" applyFill="1" applyBorder="1" applyAlignment="1" applyProtection="1">
      <alignment horizontal="left" vertical="center"/>
      <protection locked="0"/>
    </xf>
    <xf numFmtId="180" fontId="0" fillId="0" borderId="0" xfId="0" applyNumberFormat="1" applyFill="1" applyAlignment="1" applyProtection="1">
      <alignment vertical="center"/>
      <protection locked="0"/>
    </xf>
    <xf numFmtId="180" fontId="10" fillId="0" borderId="0" xfId="0" applyNumberFormat="1" applyFont="1" applyFill="1" applyAlignment="1" applyProtection="1">
      <alignment horizontal="left" vertical="center"/>
      <protection locked="0"/>
    </xf>
    <xf numFmtId="0" fontId="0" fillId="0" borderId="0" xfId="0" applyFill="1" applyAlignment="1" applyProtection="1">
      <alignment vertical="center"/>
      <protection locked="0"/>
    </xf>
    <xf numFmtId="180" fontId="10" fillId="0" borderId="0" xfId="0" applyNumberFormat="1" applyFont="1" applyFill="1" applyAlignment="1" applyProtection="1">
      <alignment vertical="center"/>
      <protection locked="0"/>
    </xf>
    <xf numFmtId="0" fontId="80" fillId="0" borderId="0" xfId="0" applyFont="1" applyFill="1" applyAlignment="1" applyProtection="1">
      <alignment horizontal="left" vertical="top" wrapText="1"/>
      <protection locked="0"/>
    </xf>
    <xf numFmtId="180" fontId="141" fillId="41" borderId="33" xfId="0" applyNumberFormat="1" applyFont="1" applyFill="1" applyBorder="1" applyAlignment="1" applyProtection="1">
      <alignment vertical="center"/>
      <protection locked="0"/>
    </xf>
    <xf numFmtId="180" fontId="141" fillId="41" borderId="34" xfId="0" applyNumberFormat="1" applyFont="1" applyFill="1" applyBorder="1" applyAlignment="1" applyProtection="1">
      <alignment vertical="center"/>
      <protection locked="0"/>
    </xf>
    <xf numFmtId="180" fontId="18" fillId="0" borderId="0" xfId="0" applyNumberFormat="1" applyFont="1" applyFill="1" applyAlignment="1" applyProtection="1">
      <alignment horizontal="center" vertical="center"/>
      <protection locked="0"/>
    </xf>
    <xf numFmtId="180" fontId="0" fillId="41" borderId="41" xfId="0" applyNumberFormat="1" applyFill="1" applyBorder="1" applyAlignment="1" applyProtection="1">
      <alignment vertical="center"/>
      <protection locked="0"/>
    </xf>
    <xf numFmtId="180" fontId="0" fillId="41" borderId="83" xfId="0" applyNumberFormat="1" applyFill="1" applyBorder="1" applyAlignment="1" applyProtection="1">
      <alignment vertical="center"/>
      <protection locked="0"/>
    </xf>
    <xf numFmtId="180" fontId="0" fillId="41" borderId="19" xfId="0" applyNumberFormat="1" applyFill="1" applyBorder="1" applyAlignment="1" applyProtection="1">
      <alignment vertical="center"/>
      <protection locked="0"/>
    </xf>
    <xf numFmtId="180" fontId="0" fillId="18" borderId="19" xfId="0" applyNumberFormat="1" applyFill="1" applyBorder="1" applyAlignment="1" applyProtection="1">
      <alignment vertical="center"/>
      <protection locked="0"/>
    </xf>
    <xf numFmtId="180" fontId="0" fillId="18" borderId="83" xfId="0" applyNumberFormat="1" applyFill="1" applyBorder="1" applyAlignment="1" applyProtection="1">
      <alignment vertical="center"/>
      <protection locked="0"/>
    </xf>
    <xf numFmtId="180" fontId="0" fillId="3" borderId="39" xfId="0" applyNumberFormat="1" applyFill="1" applyBorder="1" applyAlignment="1" applyProtection="1">
      <alignment vertical="center"/>
      <protection locked="0"/>
    </xf>
    <xf numFmtId="180" fontId="0" fillId="3" borderId="40" xfId="0" applyNumberFormat="1" applyFill="1" applyBorder="1" applyAlignment="1" applyProtection="1">
      <alignment vertical="center"/>
      <protection locked="0"/>
    </xf>
    <xf numFmtId="180" fontId="14" fillId="0" borderId="15" xfId="0" applyNumberFormat="1" applyFont="1" applyBorder="1" applyAlignment="1" applyProtection="1">
      <alignment vertical="center"/>
      <protection locked="0"/>
    </xf>
    <xf numFmtId="180" fontId="18" fillId="0" borderId="33" xfId="0" applyNumberFormat="1" applyFont="1" applyBorder="1" applyAlignment="1" applyProtection="1">
      <alignment vertical="center"/>
      <protection locked="0"/>
    </xf>
    <xf numFmtId="180" fontId="18" fillId="0" borderId="66" xfId="0" applyNumberFormat="1" applyFont="1" applyBorder="1" applyAlignment="1" applyProtection="1">
      <alignment vertical="center"/>
      <protection locked="0"/>
    </xf>
    <xf numFmtId="180" fontId="18" fillId="0" borderId="0" xfId="0" applyNumberFormat="1" applyFont="1" applyAlignment="1" applyProtection="1">
      <alignment vertical="center"/>
      <protection locked="0"/>
    </xf>
    <xf numFmtId="180" fontId="14" fillId="41" borderId="0" xfId="0" applyNumberFormat="1" applyFont="1" applyFill="1" applyAlignment="1" applyProtection="1">
      <alignment vertical="center"/>
      <protection locked="0"/>
    </xf>
    <xf numFmtId="180" fontId="0" fillId="41" borderId="0" xfId="0" applyNumberFormat="1" applyFont="1" applyFill="1" applyAlignment="1" applyProtection="1">
      <alignment vertical="center"/>
      <protection locked="0"/>
    </xf>
    <xf numFmtId="180" fontId="18" fillId="0" borderId="0" xfId="0" applyNumberFormat="1" applyFont="1" applyBorder="1" applyAlignment="1" applyProtection="1">
      <alignment vertical="center"/>
      <protection/>
    </xf>
    <xf numFmtId="180" fontId="14" fillId="0" borderId="0" xfId="0" applyNumberFormat="1" applyFont="1" applyFill="1" applyBorder="1" applyAlignment="1" applyProtection="1">
      <alignment vertical="center"/>
      <protection/>
    </xf>
    <xf numFmtId="0" fontId="14" fillId="0" borderId="0" xfId="0" applyFont="1" applyAlignment="1" applyProtection="1">
      <alignment horizontal="right" vertical="center"/>
      <protection locked="0"/>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180" fontId="17" fillId="32" borderId="2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locked="0"/>
    </xf>
    <xf numFmtId="0" fontId="18" fillId="34" borderId="41" xfId="0" applyFont="1" applyFill="1" applyBorder="1" applyAlignment="1">
      <alignment horizontal="center" vertical="center"/>
    </xf>
    <xf numFmtId="0" fontId="18" fillId="34" borderId="83" xfId="0" applyFont="1" applyFill="1" applyBorder="1" applyAlignment="1">
      <alignment horizontal="center" vertical="center"/>
    </xf>
    <xf numFmtId="0" fontId="0" fillId="2" borderId="35" xfId="0" applyFill="1" applyBorder="1" applyAlignment="1">
      <alignment vertical="center"/>
    </xf>
    <xf numFmtId="0" fontId="18" fillId="38" borderId="41" xfId="0" applyFont="1" applyFill="1" applyBorder="1" applyAlignment="1">
      <alignment vertical="center"/>
    </xf>
    <xf numFmtId="0" fontId="18" fillId="38" borderId="13" xfId="0" applyFont="1" applyFill="1" applyBorder="1" applyAlignment="1">
      <alignment vertical="center"/>
    </xf>
    <xf numFmtId="0" fontId="18" fillId="37" borderId="47" xfId="0" applyFont="1" applyFill="1" applyBorder="1" applyAlignment="1">
      <alignment vertical="center"/>
    </xf>
    <xf numFmtId="185" fontId="18" fillId="37" borderId="87" xfId="0" applyNumberFormat="1" applyFont="1" applyFill="1" applyBorder="1" applyAlignment="1">
      <alignment horizontal="center" vertical="center"/>
    </xf>
    <xf numFmtId="185" fontId="18" fillId="37" borderId="88" xfId="0" applyNumberFormat="1" applyFont="1" applyFill="1" applyBorder="1" applyAlignment="1">
      <alignment horizontal="center" vertical="center"/>
    </xf>
    <xf numFmtId="0" fontId="18" fillId="37" borderId="0" xfId="0" applyFont="1" applyFill="1" applyBorder="1" applyAlignment="1">
      <alignment horizontal="right" vertical="center"/>
    </xf>
    <xf numFmtId="180" fontId="18" fillId="37" borderId="89" xfId="0" applyNumberFormat="1" applyFont="1" applyFill="1" applyBorder="1" applyAlignment="1">
      <alignment horizontal="center" vertical="center"/>
    </xf>
    <xf numFmtId="0" fontId="18" fillId="37" borderId="90" xfId="0" applyFont="1" applyFill="1" applyBorder="1" applyAlignment="1">
      <alignment horizontal="right" vertical="center"/>
    </xf>
    <xf numFmtId="180" fontId="18" fillId="37" borderId="91" xfId="0" applyNumberFormat="1" applyFont="1" applyFill="1" applyBorder="1" applyAlignment="1">
      <alignment horizontal="center" vertical="center"/>
    </xf>
    <xf numFmtId="0" fontId="18" fillId="2" borderId="44" xfId="0" applyFont="1" applyFill="1" applyBorder="1" applyAlignment="1">
      <alignment vertical="center"/>
    </xf>
    <xf numFmtId="0" fontId="18" fillId="38" borderId="87" xfId="0" applyFont="1" applyFill="1" applyBorder="1" applyAlignment="1">
      <alignment vertical="center"/>
    </xf>
    <xf numFmtId="180" fontId="18" fillId="36" borderId="92" xfId="0" applyNumberFormat="1" applyFont="1" applyFill="1" applyBorder="1" applyAlignment="1">
      <alignment vertical="center"/>
    </xf>
    <xf numFmtId="0" fontId="18" fillId="38" borderId="93" xfId="0" applyFont="1" applyFill="1" applyBorder="1" applyAlignment="1">
      <alignment vertical="center"/>
    </xf>
    <xf numFmtId="0" fontId="0" fillId="0" borderId="94" xfId="0" applyBorder="1" applyAlignment="1">
      <alignment vertical="center"/>
    </xf>
    <xf numFmtId="0" fontId="18" fillId="38" borderId="88" xfId="0" applyFont="1" applyFill="1" applyBorder="1" applyAlignment="1">
      <alignment vertical="center"/>
    </xf>
    <xf numFmtId="180" fontId="18" fillId="36" borderId="91" xfId="0" applyNumberFormat="1" applyFont="1" applyFill="1" applyBorder="1" applyAlignment="1">
      <alignment vertical="center"/>
    </xf>
    <xf numFmtId="0" fontId="18" fillId="2" borderId="43" xfId="0" applyFont="1" applyFill="1" applyBorder="1" applyAlignment="1">
      <alignment vertical="center"/>
    </xf>
    <xf numFmtId="0" fontId="18" fillId="2" borderId="85" xfId="0" applyFont="1" applyFill="1" applyBorder="1" applyAlignment="1">
      <alignment vertical="center"/>
    </xf>
    <xf numFmtId="180" fontId="18" fillId="36" borderId="95" xfId="0" applyNumberFormat="1" applyFont="1" applyFill="1" applyBorder="1" applyAlignment="1">
      <alignment vertical="center"/>
    </xf>
    <xf numFmtId="180" fontId="18" fillId="36" borderId="96" xfId="0" applyNumberFormat="1" applyFont="1" applyFill="1" applyBorder="1" applyAlignment="1">
      <alignment vertical="center"/>
    </xf>
    <xf numFmtId="0" fontId="59" fillId="48" borderId="53" xfId="0" applyFont="1" applyFill="1" applyBorder="1" applyAlignment="1" applyProtection="1">
      <alignment vertical="center" wrapText="1"/>
      <protection locked="0"/>
    </xf>
    <xf numFmtId="180" fontId="150" fillId="48" borderId="18" xfId="0" applyNumberFormat="1" applyFont="1" applyFill="1" applyBorder="1" applyAlignment="1" applyProtection="1">
      <alignment vertical="center"/>
      <protection locked="0"/>
    </xf>
    <xf numFmtId="180" fontId="150" fillId="48" borderId="26"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xf>
    <xf numFmtId="180" fontId="150" fillId="48" borderId="26" xfId="0" applyNumberFormat="1" applyFont="1" applyFill="1" applyBorder="1" applyAlignment="1" applyProtection="1">
      <alignment vertical="center"/>
      <protection/>
    </xf>
    <xf numFmtId="180" fontId="150" fillId="48" borderId="33" xfId="0" applyNumberFormat="1" applyFont="1" applyFill="1" applyBorder="1" applyAlignment="1" applyProtection="1">
      <alignment vertical="center"/>
      <protection locked="0"/>
    </xf>
    <xf numFmtId="180" fontId="150" fillId="48" borderId="31"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locked="0"/>
    </xf>
    <xf numFmtId="180" fontId="150" fillId="48" borderId="41" xfId="0" applyNumberFormat="1" applyFont="1" applyFill="1" applyBorder="1" applyAlignment="1" applyProtection="1">
      <alignment vertical="center"/>
      <protection locked="0"/>
    </xf>
    <xf numFmtId="180" fontId="150" fillId="48" borderId="35" xfId="0" applyNumberFormat="1" applyFont="1" applyFill="1" applyBorder="1" applyAlignment="1" applyProtection="1">
      <alignment vertical="center"/>
      <protection locked="0"/>
    </xf>
    <xf numFmtId="180" fontId="150" fillId="48" borderId="12" xfId="0" applyNumberFormat="1" applyFont="1" applyFill="1" applyBorder="1" applyAlignment="1" applyProtection="1">
      <alignment vertical="center"/>
      <protection locked="0"/>
    </xf>
    <xf numFmtId="180" fontId="150" fillId="48" borderId="0" xfId="0" applyNumberFormat="1" applyFont="1" applyFill="1" applyAlignment="1" applyProtection="1">
      <alignment vertical="center"/>
      <protection/>
    </xf>
    <xf numFmtId="180" fontId="0" fillId="48" borderId="0" xfId="0" applyNumberFormat="1" applyFill="1" applyAlignment="1" applyProtection="1">
      <alignment vertical="center"/>
      <protection/>
    </xf>
    <xf numFmtId="184" fontId="151" fillId="48" borderId="23" xfId="0" applyNumberFormat="1" applyFont="1" applyFill="1" applyBorder="1" applyAlignment="1" applyProtection="1">
      <alignment vertical="center"/>
      <protection locked="0"/>
    </xf>
    <xf numFmtId="184" fontId="151" fillId="48" borderId="26" xfId="0" applyNumberFormat="1" applyFont="1" applyFill="1" applyBorder="1" applyAlignment="1" applyProtection="1">
      <alignment vertical="center"/>
      <protection locked="0"/>
    </xf>
    <xf numFmtId="0" fontId="150" fillId="48" borderId="18" xfId="0" applyNumberFormat="1" applyFont="1" applyFill="1" applyBorder="1" applyAlignment="1" applyProtection="1">
      <alignment vertical="center"/>
      <protection/>
    </xf>
    <xf numFmtId="0" fontId="150" fillId="48" borderId="12" xfId="0" applyNumberFormat="1" applyFont="1" applyFill="1" applyBorder="1" applyAlignment="1" applyProtection="1">
      <alignment vertical="center"/>
      <protection/>
    </xf>
    <xf numFmtId="185" fontId="161" fillId="48" borderId="23" xfId="0" applyNumberFormat="1" applyFont="1" applyFill="1" applyBorder="1" applyAlignment="1" applyProtection="1">
      <alignment vertical="center"/>
      <protection locked="0"/>
    </xf>
    <xf numFmtId="185" fontId="161" fillId="48" borderId="26" xfId="0" applyNumberFormat="1" applyFont="1" applyFill="1" applyBorder="1" applyAlignment="1" applyProtection="1">
      <alignment vertical="center"/>
      <protection locked="0"/>
    </xf>
    <xf numFmtId="185" fontId="150" fillId="48" borderId="31" xfId="0" applyNumberFormat="1" applyFont="1" applyFill="1" applyBorder="1" applyAlignment="1" applyProtection="1">
      <alignment vertical="center"/>
      <protection locked="0"/>
    </xf>
    <xf numFmtId="187" fontId="151" fillId="48" borderId="23" xfId="0" applyNumberFormat="1" applyFont="1" applyFill="1" applyBorder="1" applyAlignment="1" applyProtection="1">
      <alignment horizontal="left" vertical="center"/>
      <protection locked="0"/>
    </xf>
    <xf numFmtId="187" fontId="151" fillId="48" borderId="29" xfId="0" applyNumberFormat="1" applyFont="1" applyFill="1" applyBorder="1" applyAlignment="1" applyProtection="1">
      <alignment horizontal="left" vertical="center"/>
      <protection locked="0"/>
    </xf>
    <xf numFmtId="0" fontId="0" fillId="29" borderId="23" xfId="0" applyNumberFormat="1" applyFill="1" applyBorder="1" applyAlignment="1" applyProtection="1">
      <alignment vertical="center"/>
      <protection/>
    </xf>
    <xf numFmtId="180" fontId="15" fillId="29" borderId="24" xfId="0" applyNumberFormat="1" applyFont="1" applyFill="1" applyBorder="1" applyAlignment="1" applyProtection="1">
      <alignment vertical="center"/>
      <protection/>
    </xf>
    <xf numFmtId="180" fontId="15" fillId="29" borderId="26" xfId="0" applyNumberFormat="1" applyFont="1" applyFill="1" applyBorder="1" applyAlignment="1" applyProtection="1">
      <alignment vertical="center"/>
      <protection/>
    </xf>
    <xf numFmtId="180" fontId="15" fillId="29" borderId="23" xfId="0" applyNumberFormat="1" applyFont="1" applyFill="1" applyBorder="1" applyAlignment="1" applyProtection="1">
      <alignment vertical="center"/>
      <protection/>
    </xf>
    <xf numFmtId="180" fontId="15" fillId="29" borderId="40" xfId="0" applyNumberFormat="1" applyFont="1" applyFill="1" applyBorder="1" applyAlignment="1" applyProtection="1">
      <alignment vertical="center"/>
      <protection/>
    </xf>
    <xf numFmtId="177" fontId="15" fillId="32" borderId="35" xfId="0" applyNumberFormat="1" applyFont="1" applyFill="1" applyBorder="1" applyAlignment="1" applyProtection="1">
      <alignment vertical="center"/>
      <protection/>
    </xf>
    <xf numFmtId="177" fontId="15" fillId="32" borderId="70" xfId="0" applyNumberFormat="1" applyFont="1" applyFill="1" applyBorder="1" applyAlignment="1" applyProtection="1">
      <alignment vertical="center"/>
      <protection locked="0"/>
    </xf>
    <xf numFmtId="180" fontId="15" fillId="32" borderId="23" xfId="0" applyNumberFormat="1" applyFont="1" applyFill="1" applyBorder="1" applyAlignment="1" applyProtection="1">
      <alignment horizontal="right" vertical="center"/>
      <protection locked="0"/>
    </xf>
    <xf numFmtId="177" fontId="15" fillId="32" borderId="70" xfId="0" applyNumberFormat="1" applyFont="1" applyFill="1" applyBorder="1" applyAlignment="1" applyProtection="1">
      <alignment horizontal="right" vertical="center"/>
      <protection locked="0"/>
    </xf>
    <xf numFmtId="0" fontId="88" fillId="0" borderId="34" xfId="0" applyFont="1" applyBorder="1" applyAlignment="1" applyProtection="1">
      <alignment horizontal="center" vertical="center"/>
      <protection locked="0"/>
    </xf>
    <xf numFmtId="0" fontId="0" fillId="29" borderId="48" xfId="0" applyFill="1" applyBorder="1" applyAlignment="1" applyProtection="1">
      <alignment vertical="center" wrapText="1"/>
      <protection locked="0"/>
    </xf>
    <xf numFmtId="180" fontId="7" fillId="32" borderId="86" xfId="0" applyNumberFormat="1" applyFont="1" applyFill="1" applyBorder="1" applyAlignment="1" applyProtection="1">
      <alignment vertical="center"/>
      <protection/>
    </xf>
    <xf numFmtId="185" fontId="12" fillId="32" borderId="29" xfId="0" applyNumberFormat="1" applyFont="1" applyFill="1" applyBorder="1" applyAlignment="1" applyProtection="1">
      <alignment vertical="center"/>
      <protection/>
    </xf>
    <xf numFmtId="180" fontId="0" fillId="32" borderId="40" xfId="0" applyNumberFormat="1" applyFill="1" applyBorder="1" applyAlignment="1" applyProtection="1">
      <alignment vertical="center"/>
      <protection/>
    </xf>
    <xf numFmtId="0" fontId="0" fillId="48" borderId="15" xfId="0" applyFill="1" applyBorder="1" applyAlignment="1" applyProtection="1">
      <alignment vertical="center"/>
      <protection/>
    </xf>
    <xf numFmtId="0" fontId="0" fillId="48" borderId="29" xfId="0" applyFill="1" applyBorder="1" applyAlignment="1" applyProtection="1">
      <alignment vertical="top" wrapText="1"/>
      <protection/>
    </xf>
    <xf numFmtId="180" fontId="0" fillId="49" borderId="45" xfId="0" applyNumberFormat="1" applyFill="1" applyBorder="1" applyAlignment="1" applyProtection="1">
      <alignment vertical="center"/>
      <protection/>
    </xf>
    <xf numFmtId="0" fontId="0" fillId="49" borderId="29" xfId="0" applyFill="1" applyBorder="1" applyAlignment="1" applyProtection="1">
      <alignment vertical="top" wrapText="1"/>
      <protection/>
    </xf>
    <xf numFmtId="0" fontId="43" fillId="0" borderId="97" xfId="0" applyFont="1" applyBorder="1" applyAlignment="1">
      <alignment horizontal="left" vertical="top" wrapText="1"/>
    </xf>
    <xf numFmtId="0" fontId="0" fillId="0" borderId="53" xfId="0" applyBorder="1" applyAlignment="1">
      <alignment horizontal="left" vertical="top"/>
    </xf>
    <xf numFmtId="0" fontId="0" fillId="0" borderId="60" xfId="0" applyBorder="1" applyAlignment="1">
      <alignment horizontal="left" vertical="top"/>
    </xf>
    <xf numFmtId="0" fontId="43" fillId="0" borderId="73" xfId="0" applyFont="1" applyBorder="1" applyAlignment="1">
      <alignment horizontal="left" vertical="top" wrapText="1"/>
    </xf>
    <xf numFmtId="0" fontId="43" fillId="0" borderId="82" xfId="0" applyFont="1" applyBorder="1" applyAlignment="1">
      <alignment horizontal="left" vertical="top"/>
    </xf>
    <xf numFmtId="0" fontId="43" fillId="0" borderId="71" xfId="0" applyFont="1" applyBorder="1" applyAlignment="1">
      <alignment horizontal="left" vertical="top"/>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0" fontId="79" fillId="0" borderId="74" xfId="0" applyFont="1" applyBorder="1" applyAlignment="1">
      <alignment horizontal="center" vertical="center"/>
    </xf>
    <xf numFmtId="0" fontId="55" fillId="0" borderId="22" xfId="0" applyFont="1" applyFill="1" applyBorder="1" applyAlignment="1">
      <alignment horizontal="left" vertical="center"/>
    </xf>
    <xf numFmtId="0" fontId="43" fillId="0" borderId="98" xfId="0" applyFont="1" applyBorder="1" applyAlignment="1">
      <alignment horizontal="left" vertical="top" wrapText="1"/>
    </xf>
    <xf numFmtId="0" fontId="0" fillId="0" borderId="10" xfId="0" applyBorder="1" applyAlignment="1">
      <alignment horizontal="left" vertical="top"/>
    </xf>
    <xf numFmtId="0" fontId="0" fillId="0" borderId="63" xfId="0" applyBorder="1" applyAlignment="1">
      <alignment horizontal="left" vertical="top"/>
    </xf>
    <xf numFmtId="0" fontId="43" fillId="0" borderId="97" xfId="0" applyFont="1" applyBorder="1" applyAlignment="1">
      <alignment horizontal="left" vertical="center"/>
    </xf>
    <xf numFmtId="0" fontId="0" fillId="0" borderId="53" xfId="0" applyBorder="1" applyAlignment="1">
      <alignment horizontal="left" vertical="center"/>
    </xf>
    <xf numFmtId="0" fontId="0" fillId="0" borderId="60" xfId="0" applyBorder="1" applyAlignment="1">
      <alignment horizontal="left" vertical="center"/>
    </xf>
    <xf numFmtId="0" fontId="0" fillId="0" borderId="25" xfId="0" applyFill="1" applyBorder="1" applyAlignment="1" applyProtection="1">
      <alignment vertical="top" wrapText="1"/>
      <protection locked="0"/>
    </xf>
    <xf numFmtId="0" fontId="0" fillId="0" borderId="86" xfId="0" applyBorder="1" applyAlignment="1" applyProtection="1">
      <alignment vertical="top" wrapText="1"/>
      <protection locked="0"/>
    </xf>
    <xf numFmtId="0" fontId="0" fillId="32" borderId="99"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32" borderId="25" xfId="0" applyFill="1" applyBorder="1" applyAlignment="1" applyProtection="1">
      <alignment vertical="top" wrapText="1"/>
      <protection locked="0"/>
    </xf>
    <xf numFmtId="0" fontId="0" fillId="32" borderId="98" xfId="0" applyFill="1" applyBorder="1" applyAlignment="1" applyProtection="1">
      <alignment horizontal="left" vertical="top" wrapText="1"/>
      <protection/>
    </xf>
    <xf numFmtId="0" fontId="0" fillId="0" borderId="20" xfId="0" applyBorder="1" applyAlignment="1" applyProtection="1">
      <alignment vertical="center"/>
      <protection/>
    </xf>
    <xf numFmtId="0" fontId="0" fillId="32" borderId="73" xfId="0" applyFill="1" applyBorder="1" applyAlignment="1" applyProtection="1">
      <alignment horizontal="left" vertical="top" wrapText="1"/>
      <protection/>
    </xf>
    <xf numFmtId="0" fontId="0" fillId="0" borderId="85" xfId="0" applyBorder="1" applyAlignment="1" applyProtection="1">
      <alignment vertical="center"/>
      <protection/>
    </xf>
    <xf numFmtId="0" fontId="0" fillId="0" borderId="98" xfId="0" applyFill="1" applyBorder="1" applyAlignment="1" applyProtection="1">
      <alignment horizontal="left" vertical="top" wrapText="1"/>
      <protection/>
    </xf>
    <xf numFmtId="0" fontId="0" fillId="0" borderId="20" xfId="0" applyFill="1" applyBorder="1" applyAlignment="1" applyProtection="1">
      <alignment vertical="center"/>
      <protection/>
    </xf>
    <xf numFmtId="0" fontId="0" fillId="0" borderId="25" xfId="0" applyBorder="1" applyAlignment="1" applyProtection="1">
      <alignment vertical="top" wrapText="1"/>
      <protection locked="0"/>
    </xf>
    <xf numFmtId="0" fontId="7" fillId="32" borderId="99" xfId="0" applyFont="1" applyFill="1" applyBorder="1" applyAlignment="1" applyProtection="1">
      <alignment vertical="top" wrapText="1"/>
      <protection locked="0"/>
    </xf>
    <xf numFmtId="0" fontId="29" fillId="32" borderId="99"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29" fillId="32" borderId="25" xfId="0" applyFont="1" applyFill="1" applyBorder="1" applyAlignment="1" applyProtection="1">
      <alignment vertical="center"/>
      <protection locked="0"/>
    </xf>
    <xf numFmtId="0" fontId="0" fillId="0" borderId="86" xfId="0" applyBorder="1" applyAlignment="1" applyProtection="1">
      <alignment vertical="center"/>
      <protection locked="0"/>
    </xf>
    <xf numFmtId="0" fontId="29" fillId="32" borderId="73" xfId="0" applyFont="1" applyFill="1" applyBorder="1" applyAlignment="1" applyProtection="1">
      <alignment vertical="center"/>
      <protection locked="0"/>
    </xf>
    <xf numFmtId="0" fontId="0" fillId="0" borderId="85" xfId="0" applyBorder="1" applyAlignment="1" applyProtection="1">
      <alignment vertical="center"/>
      <protection locked="0"/>
    </xf>
    <xf numFmtId="0" fontId="0" fillId="0" borderId="98" xfId="0" applyBorder="1" applyAlignment="1" applyProtection="1">
      <alignment vertical="top" wrapText="1"/>
      <protection locked="0"/>
    </xf>
    <xf numFmtId="0" fontId="0" fillId="0" borderId="20" xfId="0" applyBorder="1" applyAlignment="1" applyProtection="1">
      <alignment vertical="top" wrapText="1"/>
      <protection locked="0"/>
    </xf>
    <xf numFmtId="0" fontId="29" fillId="32" borderId="98"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Fill="1" applyBorder="1" applyAlignment="1" applyProtection="1">
      <alignment vertical="top" wrapText="1"/>
      <protection locked="0"/>
    </xf>
    <xf numFmtId="0" fontId="0" fillId="32" borderId="81" xfId="0" applyFill="1" applyBorder="1" applyAlignment="1" applyProtection="1">
      <alignment vertical="center"/>
      <protection locked="0"/>
    </xf>
    <xf numFmtId="0" fontId="0" fillId="0" borderId="99" xfId="0" applyFill="1" applyBorder="1" applyAlignment="1" applyProtection="1">
      <alignment vertical="top" wrapText="1"/>
      <protection locked="0"/>
    </xf>
    <xf numFmtId="0" fontId="0" fillId="0" borderId="98" xfId="0" applyFill="1" applyBorder="1" applyAlignment="1" applyProtection="1">
      <alignment vertical="top" wrapText="1"/>
      <protection locked="0"/>
    </xf>
    <xf numFmtId="0" fontId="7" fillId="0" borderId="99" xfId="0" applyFont="1" applyBorder="1" applyAlignment="1" applyProtection="1">
      <alignment vertical="top" wrapText="1"/>
      <protection locked="0"/>
    </xf>
    <xf numFmtId="0" fontId="0" fillId="0" borderId="41"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3" fillId="32" borderId="25" xfId="0" applyFont="1" applyFill="1" applyBorder="1" applyAlignment="1" applyProtection="1">
      <alignment vertical="top" wrapText="1"/>
      <protection locked="0"/>
    </xf>
    <xf numFmtId="0" fontId="0" fillId="0" borderId="99" xfId="0" applyBorder="1" applyAlignment="1" applyProtection="1">
      <alignment vertical="top" wrapText="1"/>
      <protection locked="0"/>
    </xf>
    <xf numFmtId="0" fontId="0" fillId="35" borderId="44" xfId="0"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3" borderId="41" xfId="0" applyFill="1" applyBorder="1" applyAlignment="1" applyProtection="1">
      <alignment vertical="top" wrapText="1"/>
      <protection locked="0"/>
    </xf>
    <xf numFmtId="0" fontId="0" fillId="32" borderId="41" xfId="0" applyFill="1" applyBorder="1" applyAlignment="1" applyProtection="1">
      <alignment vertical="center"/>
      <protection locked="0"/>
    </xf>
    <xf numFmtId="0" fontId="0" fillId="32" borderId="67" xfId="0" applyFill="1" applyBorder="1" applyAlignment="1" applyProtection="1">
      <alignment vertical="top" wrapText="1"/>
      <protection locked="0"/>
    </xf>
    <xf numFmtId="0" fontId="0" fillId="0" borderId="58" xfId="0" applyBorder="1" applyAlignment="1" applyProtection="1">
      <alignment vertical="top" wrapText="1"/>
      <protection locked="0"/>
    </xf>
    <xf numFmtId="0" fontId="92" fillId="0" borderId="0" xfId="0" applyFont="1" applyAlignment="1" applyProtection="1">
      <alignment horizontal="right" vertical="center"/>
      <protection/>
    </xf>
    <xf numFmtId="0" fontId="0" fillId="0" borderId="81" xfId="0" applyFill="1" applyBorder="1" applyAlignment="1" applyProtection="1">
      <alignment vertical="top" wrapText="1"/>
      <protection locked="0"/>
    </xf>
    <xf numFmtId="0" fontId="0" fillId="32" borderId="56" xfId="0" applyFill="1" applyBorder="1" applyAlignment="1" applyProtection="1">
      <alignment vertical="top" wrapText="1"/>
      <protection locked="0"/>
    </xf>
    <xf numFmtId="0" fontId="0" fillId="33" borderId="99" xfId="0" applyFill="1" applyBorder="1" applyAlignment="1" applyProtection="1">
      <alignment vertical="top" wrapText="1"/>
      <protection locked="0"/>
    </xf>
    <xf numFmtId="0" fontId="3" fillId="32" borderId="99" xfId="0" applyFont="1" applyFill="1" applyBorder="1" applyAlignment="1" applyProtection="1">
      <alignment vertical="top" wrapText="1"/>
      <protection locked="0"/>
    </xf>
    <xf numFmtId="0" fontId="0" fillId="33" borderId="25" xfId="0" applyFill="1" applyBorder="1" applyAlignment="1" applyProtection="1">
      <alignment vertical="top" wrapText="1"/>
      <protection locked="0"/>
    </xf>
    <xf numFmtId="0" fontId="0" fillId="3" borderId="81" xfId="0" applyFont="1" applyFill="1" applyBorder="1" applyAlignment="1" applyProtection="1">
      <alignment vertical="top" wrapText="1"/>
      <protection locked="0"/>
    </xf>
    <xf numFmtId="0" fontId="0" fillId="0" borderId="52" xfId="0"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56" xfId="0" applyBorder="1" applyAlignment="1" applyProtection="1">
      <alignment vertical="top" wrapText="1"/>
      <protection locked="0"/>
    </xf>
    <xf numFmtId="0" fontId="0" fillId="0" borderId="30" xfId="0" applyFill="1" applyBorder="1" applyAlignment="1" applyProtection="1">
      <alignment vertical="center" wrapText="1"/>
      <protection locked="0"/>
    </xf>
    <xf numFmtId="0" fontId="0" fillId="0" borderId="38" xfId="0" applyFill="1" applyBorder="1" applyAlignment="1" applyProtection="1">
      <alignment vertical="center" wrapText="1"/>
      <protection locked="0"/>
    </xf>
    <xf numFmtId="0" fontId="0" fillId="29" borderId="30" xfId="0" applyFill="1" applyBorder="1" applyAlignment="1" applyProtection="1">
      <alignment vertical="center" wrapText="1"/>
      <protection locked="0"/>
    </xf>
    <xf numFmtId="0" fontId="0" fillId="0" borderId="38" xfId="0" applyBorder="1" applyAlignment="1" applyProtection="1">
      <alignment vertical="center" wrapText="1"/>
      <protection locked="0"/>
    </xf>
    <xf numFmtId="180" fontId="0" fillId="3" borderId="30" xfId="0" applyNumberFormat="1" applyFill="1" applyBorder="1" applyAlignment="1" applyProtection="1">
      <alignment vertical="center" wrapText="1"/>
      <protection locked="0"/>
    </xf>
    <xf numFmtId="0" fontId="2" fillId="3" borderId="73" xfId="0" applyFont="1" applyFill="1" applyBorder="1" applyAlignment="1" applyProtection="1">
      <alignment vertical="top" wrapText="1"/>
      <protection locked="0"/>
    </xf>
    <xf numFmtId="0" fontId="0" fillId="0" borderId="82" xfId="0" applyBorder="1" applyAlignment="1">
      <alignment vertical="top" wrapText="1"/>
    </xf>
    <xf numFmtId="0" fontId="0" fillId="32" borderId="42" xfId="0" applyFill="1" applyBorder="1" applyAlignment="1" applyProtection="1">
      <alignment vertical="center"/>
      <protection locked="0"/>
    </xf>
    <xf numFmtId="0" fontId="0" fillId="0" borderId="42" xfId="0" applyBorder="1" applyAlignment="1">
      <alignment vertical="center"/>
    </xf>
    <xf numFmtId="0" fontId="0" fillId="32" borderId="35" xfId="0" applyFill="1" applyBorder="1" applyAlignment="1" applyProtection="1">
      <alignment vertical="center"/>
      <protection locked="0"/>
    </xf>
    <xf numFmtId="0" fontId="0" fillId="0" borderId="35" xfId="0" applyBorder="1" applyAlignment="1">
      <alignment vertical="center"/>
    </xf>
    <xf numFmtId="0" fontId="88" fillId="0" borderId="67" xfId="0" applyFont="1" applyBorder="1" applyAlignment="1">
      <alignment horizontal="center" vertical="center"/>
    </xf>
    <xf numFmtId="0" fontId="0" fillId="0" borderId="66" xfId="0" applyBorder="1" applyAlignment="1">
      <alignment vertical="center"/>
    </xf>
    <xf numFmtId="0" fontId="29" fillId="13" borderId="80" xfId="0" applyFont="1" applyFill="1" applyBorder="1" applyAlignment="1" applyProtection="1">
      <alignment vertical="top" wrapText="1"/>
      <protection locked="0"/>
    </xf>
    <xf numFmtId="0" fontId="0" fillId="13" borderId="0" xfId="0" applyFill="1" applyBorder="1" applyAlignment="1">
      <alignment vertical="top" wrapText="1"/>
    </xf>
    <xf numFmtId="0" fontId="29" fillId="0" borderId="22" xfId="0" applyFont="1" applyFill="1" applyBorder="1" applyAlignment="1" applyProtection="1">
      <alignment vertical="top" wrapText="1"/>
      <protection locked="0"/>
    </xf>
    <xf numFmtId="0" fontId="0" fillId="0" borderId="74" xfId="0" applyBorder="1" applyAlignment="1">
      <alignment vertical="top" wrapText="1"/>
    </xf>
    <xf numFmtId="0" fontId="0" fillId="0" borderId="56" xfId="0" applyBorder="1" applyAlignment="1">
      <alignment vertical="top" wrapText="1"/>
    </xf>
    <xf numFmtId="0" fontId="2" fillId="3" borderId="99" xfId="0" applyFont="1" applyFill="1" applyBorder="1" applyAlignment="1" applyProtection="1">
      <alignment vertical="top" wrapText="1"/>
      <protection locked="0"/>
    </xf>
    <xf numFmtId="0" fontId="0" fillId="0" borderId="42" xfId="0" applyBorder="1" applyAlignment="1">
      <alignment vertical="top" wrapText="1"/>
    </xf>
    <xf numFmtId="0" fontId="0" fillId="0" borderId="19" xfId="0" applyFill="1" applyBorder="1" applyAlignment="1" applyProtection="1">
      <alignment vertical="center"/>
      <protection locked="0"/>
    </xf>
    <xf numFmtId="0" fontId="0" fillId="0" borderId="10" xfId="0" applyBorder="1" applyAlignment="1">
      <alignment vertical="center"/>
    </xf>
    <xf numFmtId="0" fontId="29" fillId="32" borderId="99" xfId="0" applyFont="1" applyFill="1" applyBorder="1" applyAlignment="1" applyProtection="1">
      <alignment vertical="center" wrapText="1"/>
      <protection locked="0"/>
    </xf>
    <xf numFmtId="0" fontId="0" fillId="0" borderId="42" xfId="0" applyBorder="1" applyAlignment="1">
      <alignment vertical="center" wrapText="1"/>
    </xf>
    <xf numFmtId="0" fontId="29" fillId="32" borderId="25" xfId="0" applyFont="1" applyFill="1" applyBorder="1" applyAlignment="1" applyProtection="1">
      <alignment vertical="center" wrapText="1"/>
      <protection locked="0"/>
    </xf>
    <xf numFmtId="0" fontId="0" fillId="0" borderId="35" xfId="0" applyBorder="1" applyAlignment="1">
      <alignment vertical="center" wrapText="1"/>
    </xf>
    <xf numFmtId="0" fontId="29" fillId="0" borderId="99" xfId="0" applyFont="1" applyFill="1" applyBorder="1" applyAlignment="1" applyProtection="1">
      <alignment vertical="top" wrapText="1"/>
      <protection locked="0"/>
    </xf>
    <xf numFmtId="0" fontId="29" fillId="0" borderId="73" xfId="0" applyFont="1" applyFill="1" applyBorder="1" applyAlignment="1" applyProtection="1">
      <alignment vertical="top" wrapText="1"/>
      <protection locked="0"/>
    </xf>
    <xf numFmtId="0" fontId="29" fillId="13" borderId="99" xfId="0" applyFont="1" applyFill="1" applyBorder="1" applyAlignment="1" applyProtection="1">
      <alignment vertical="top" wrapText="1"/>
      <protection locked="0"/>
    </xf>
    <xf numFmtId="0" fontId="0" fillId="13" borderId="42" xfId="0" applyFill="1" applyBorder="1" applyAlignment="1">
      <alignment vertical="top" wrapText="1"/>
    </xf>
    <xf numFmtId="0" fontId="0" fillId="0" borderId="57" xfId="0" applyBorder="1" applyAlignment="1">
      <alignment vertical="top" wrapText="1"/>
    </xf>
    <xf numFmtId="0" fontId="0" fillId="0" borderId="35" xfId="0" applyBorder="1" applyAlignment="1">
      <alignment vertical="top" wrapText="1"/>
    </xf>
    <xf numFmtId="0" fontId="0" fillId="0" borderId="80" xfId="0" applyBorder="1" applyAlignment="1" applyProtection="1">
      <alignment vertical="top" wrapText="1"/>
      <protection locked="0"/>
    </xf>
    <xf numFmtId="0" fontId="0" fillId="0" borderId="0" xfId="0" applyBorder="1" applyAlignment="1">
      <alignment vertical="top" wrapText="1"/>
    </xf>
    <xf numFmtId="0" fontId="3" fillId="32" borderId="98" xfId="0" applyFont="1" applyFill="1" applyBorder="1" applyAlignment="1" applyProtection="1">
      <alignment vertical="top" wrapText="1"/>
      <protection locked="0"/>
    </xf>
    <xf numFmtId="0" fontId="0" fillId="0" borderId="10" xfId="0" applyBorder="1" applyAlignment="1">
      <alignment vertical="top" wrapText="1"/>
    </xf>
    <xf numFmtId="0" fontId="0" fillId="0" borderId="99" xfId="0" applyFont="1" applyBorder="1" applyAlignment="1" applyProtection="1">
      <alignment vertical="top" wrapText="1"/>
      <protection locked="0"/>
    </xf>
    <xf numFmtId="0" fontId="0" fillId="0" borderId="42" xfId="0" applyFont="1" applyBorder="1" applyAlignment="1">
      <alignment vertical="top" wrapText="1"/>
    </xf>
    <xf numFmtId="0" fontId="0" fillId="32" borderId="98" xfId="0" applyFill="1" applyBorder="1" applyAlignment="1" applyProtection="1">
      <alignment vertical="top" wrapText="1"/>
      <protection locked="0"/>
    </xf>
    <xf numFmtId="0" fontId="0" fillId="13" borderId="98" xfId="0" applyFill="1" applyBorder="1" applyAlignment="1" applyProtection="1">
      <alignment vertical="top" wrapText="1"/>
      <protection locked="0"/>
    </xf>
    <xf numFmtId="0" fontId="0" fillId="13" borderId="10" xfId="0" applyFill="1" applyBorder="1" applyAlignment="1">
      <alignment vertical="top" wrapText="1"/>
    </xf>
    <xf numFmtId="0" fontId="0" fillId="13" borderId="73" xfId="0" applyFill="1" applyBorder="1" applyAlignment="1" applyProtection="1">
      <alignment vertical="top" wrapText="1"/>
      <protection locked="0"/>
    </xf>
    <xf numFmtId="0" fontId="0" fillId="13" borderId="82" xfId="0" applyFill="1" applyBorder="1" applyAlignment="1">
      <alignment vertical="top" wrapText="1"/>
    </xf>
    <xf numFmtId="0" fontId="0" fillId="32" borderId="99" xfId="0" applyFont="1" applyFill="1" applyBorder="1" applyAlignment="1" applyProtection="1">
      <alignment vertical="top" wrapText="1"/>
      <protection locked="0"/>
    </xf>
    <xf numFmtId="0" fontId="0" fillId="0" borderId="42" xfId="0" applyFill="1" applyBorder="1" applyAlignment="1">
      <alignment vertical="top" wrapText="1"/>
    </xf>
    <xf numFmtId="0" fontId="0" fillId="0" borderId="10" xfId="0" applyFill="1" applyBorder="1" applyAlignment="1">
      <alignment vertical="top" wrapText="1"/>
    </xf>
    <xf numFmtId="0" fontId="0" fillId="0" borderId="73" xfId="0" applyFill="1" applyBorder="1" applyAlignment="1" applyProtection="1">
      <alignment vertical="top" wrapText="1"/>
      <protection locked="0"/>
    </xf>
    <xf numFmtId="0" fontId="0" fillId="0" borderId="82" xfId="0" applyFill="1" applyBorder="1" applyAlignment="1">
      <alignment vertical="top" wrapText="1"/>
    </xf>
    <xf numFmtId="0" fontId="0" fillId="0" borderId="45" xfId="0" applyBorder="1" applyAlignment="1">
      <alignment vertical="top" wrapText="1"/>
    </xf>
    <xf numFmtId="0" fontId="0" fillId="0" borderId="86" xfId="0"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0" fillId="0" borderId="43" xfId="0" applyBorder="1" applyAlignment="1">
      <alignment vertical="center" wrapText="1"/>
    </xf>
    <xf numFmtId="0" fontId="0" fillId="0" borderId="86" xfId="0" applyBorder="1" applyAlignment="1">
      <alignment vertical="center" wrapText="1"/>
    </xf>
    <xf numFmtId="0" fontId="0" fillId="0" borderId="34" xfId="0" applyBorder="1" applyAlignment="1">
      <alignment vertical="top" wrapText="1"/>
    </xf>
    <xf numFmtId="0" fontId="0" fillId="0" borderId="43" xfId="0" applyBorder="1" applyAlignment="1">
      <alignment vertical="top" wrapText="1"/>
    </xf>
    <xf numFmtId="0" fontId="0" fillId="0" borderId="85" xfId="0" applyBorder="1" applyAlignment="1">
      <alignment vertical="top" wrapText="1"/>
    </xf>
    <xf numFmtId="0" fontId="0" fillId="0" borderId="66" xfId="0" applyBorder="1" applyAlignment="1">
      <alignment vertical="top" wrapText="1"/>
    </xf>
    <xf numFmtId="0" fontId="0" fillId="0" borderId="65" xfId="0" applyBorder="1" applyAlignment="1">
      <alignment vertical="top" wrapText="1"/>
    </xf>
    <xf numFmtId="0" fontId="0" fillId="0" borderId="70" xfId="0" applyBorder="1" applyAlignment="1">
      <alignment vertical="top" wrapText="1"/>
    </xf>
    <xf numFmtId="0" fontId="29" fillId="0" borderId="80" xfId="0" applyFont="1" applyFill="1" applyBorder="1" applyAlignment="1" applyProtection="1">
      <alignment vertical="top" wrapText="1"/>
      <protection locked="0"/>
    </xf>
    <xf numFmtId="0" fontId="0" fillId="0" borderId="17" xfId="0" applyBorder="1" applyAlignment="1">
      <alignment vertical="top" wrapText="1"/>
    </xf>
    <xf numFmtId="0" fontId="0" fillId="13" borderId="43" xfId="0" applyFill="1" applyBorder="1" applyAlignment="1">
      <alignment vertical="top" wrapText="1"/>
    </xf>
    <xf numFmtId="0" fontId="0" fillId="13" borderId="17" xfId="0" applyFill="1" applyBorder="1" applyAlignment="1">
      <alignment vertical="top" wrapText="1"/>
    </xf>
    <xf numFmtId="0" fontId="0" fillId="0" borderId="79" xfId="0" applyBorder="1" applyAlignment="1">
      <alignment vertical="top" wrapText="1"/>
    </xf>
    <xf numFmtId="0" fontId="0" fillId="0" borderId="20" xfId="0" applyBorder="1" applyAlignment="1">
      <alignment vertical="top" wrapText="1"/>
    </xf>
    <xf numFmtId="0" fontId="0" fillId="0" borderId="43" xfId="0" applyFont="1" applyBorder="1" applyAlignment="1">
      <alignment vertical="top" wrapText="1"/>
    </xf>
    <xf numFmtId="0" fontId="0" fillId="0" borderId="86" xfId="0" applyBorder="1" applyAlignment="1">
      <alignment vertical="top" wrapText="1"/>
    </xf>
    <xf numFmtId="0" fontId="0" fillId="0" borderId="63" xfId="0" applyBorder="1" applyAlignment="1">
      <alignment vertical="top" wrapText="1"/>
    </xf>
    <xf numFmtId="0" fontId="0" fillId="13" borderId="20" xfId="0" applyFill="1" applyBorder="1" applyAlignment="1">
      <alignment vertical="top" wrapText="1"/>
    </xf>
    <xf numFmtId="0" fontId="0" fillId="13" borderId="85" xfId="0" applyFill="1" applyBorder="1" applyAlignment="1">
      <alignment vertical="top" wrapText="1"/>
    </xf>
    <xf numFmtId="0" fontId="0" fillId="0" borderId="43" xfId="0" applyFill="1" applyBorder="1" applyAlignment="1">
      <alignment vertical="top" wrapText="1"/>
    </xf>
    <xf numFmtId="0" fontId="0" fillId="0" borderId="20" xfId="0" applyFill="1" applyBorder="1" applyAlignment="1">
      <alignment vertical="top" wrapText="1"/>
    </xf>
    <xf numFmtId="0" fontId="0" fillId="0" borderId="85" xfId="0" applyFill="1" applyBorder="1" applyAlignment="1">
      <alignment vertical="top" wrapText="1"/>
    </xf>
    <xf numFmtId="0" fontId="0" fillId="0" borderId="11"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81" xfId="0" applyBorder="1" applyAlignment="1" applyProtection="1">
      <alignment vertical="top" wrapText="1"/>
      <protection locked="0"/>
    </xf>
    <xf numFmtId="0" fontId="0" fillId="0" borderId="83" xfId="0" applyFill="1" applyBorder="1" applyAlignment="1" applyProtection="1">
      <alignment vertical="top" wrapText="1"/>
      <protection locked="0"/>
    </xf>
    <xf numFmtId="0" fontId="0" fillId="32" borderId="41" xfId="0" applyFill="1" applyBorder="1" applyAlignment="1" applyProtection="1">
      <alignment vertical="top" wrapText="1"/>
      <protection locked="0"/>
    </xf>
    <xf numFmtId="0" fontId="0" fillId="32" borderId="35" xfId="0" applyFill="1" applyBorder="1" applyAlignment="1" applyProtection="1">
      <alignment vertical="top" wrapText="1"/>
      <protection locked="0"/>
    </xf>
    <xf numFmtId="0" fontId="0" fillId="0" borderId="58" xfId="0" applyBorder="1" applyAlignment="1">
      <alignment vertical="top" wrapText="1"/>
    </xf>
    <xf numFmtId="0" fontId="0" fillId="32" borderId="81" xfId="0" applyFill="1" applyBorder="1" applyAlignment="1" applyProtection="1">
      <alignment horizontal="left" vertical="center"/>
      <protection locked="0"/>
    </xf>
    <xf numFmtId="0" fontId="0" fillId="0" borderId="86" xfId="0" applyBorder="1" applyAlignment="1">
      <alignment horizontal="left" vertical="center"/>
    </xf>
    <xf numFmtId="0" fontId="0" fillId="32" borderId="19" xfId="0" applyFill="1" applyBorder="1" applyAlignment="1" applyProtection="1">
      <alignment vertical="center"/>
      <protection locked="0"/>
    </xf>
    <xf numFmtId="0" fontId="0" fillId="3" borderId="19" xfId="0" applyFill="1" applyBorder="1" applyAlignment="1" applyProtection="1">
      <alignment vertical="top" wrapText="1"/>
      <protection locked="0"/>
    </xf>
    <xf numFmtId="0" fontId="0" fillId="33" borderId="98" xfId="0" applyFill="1" applyBorder="1" applyAlignment="1" applyProtection="1">
      <alignment vertical="top" wrapText="1"/>
      <protection locked="0"/>
    </xf>
    <xf numFmtId="0" fontId="0" fillId="32" borderId="41" xfId="0" applyFill="1" applyBorder="1" applyAlignment="1" applyProtection="1">
      <alignment horizontal="left" vertical="center"/>
      <protection locked="0"/>
    </xf>
    <xf numFmtId="0" fontId="0" fillId="0" borderId="43" xfId="0" applyBorder="1" applyAlignment="1">
      <alignment horizontal="left" vertical="center"/>
    </xf>
    <xf numFmtId="0" fontId="0" fillId="0" borderId="54"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160" fillId="0" borderId="11"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41" fillId="0" borderId="0" xfId="0" applyFont="1" applyFill="1" applyAlignment="1">
      <alignment horizontal="right"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55" xfId="0" applyFill="1" applyBorder="1" applyAlignment="1">
      <alignment horizontal="center" vertical="center"/>
    </xf>
    <xf numFmtId="0" fontId="0" fillId="0" borderId="54" xfId="0" applyFill="1" applyBorder="1" applyAlignment="1">
      <alignment horizontal="center" vertical="center"/>
    </xf>
    <xf numFmtId="0" fontId="0" fillId="0" borderId="19" xfId="33" applyBorder="1" applyAlignment="1">
      <alignment horizontal="center"/>
      <protection/>
    </xf>
    <xf numFmtId="0" fontId="0" fillId="0" borderId="20" xfId="33" applyBorder="1" applyAlignment="1">
      <alignment horizontal="center"/>
      <protection/>
    </xf>
    <xf numFmtId="0" fontId="0" fillId="36" borderId="19" xfId="33" applyFill="1" applyBorder="1" applyAlignment="1">
      <alignment horizontal="center"/>
      <protection/>
    </xf>
    <xf numFmtId="0" fontId="0" fillId="36" borderId="20" xfId="33" applyFill="1" applyBorder="1" applyAlignment="1">
      <alignment horizontal="center"/>
      <protection/>
    </xf>
    <xf numFmtId="0" fontId="38" fillId="0" borderId="19" xfId="33" applyFont="1" applyBorder="1" applyAlignment="1">
      <alignment horizontal="center"/>
      <protection/>
    </xf>
    <xf numFmtId="0" fontId="38" fillId="0" borderId="20" xfId="33" applyFont="1"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36" borderId="16" xfId="33" applyFill="1" applyBorder="1" applyAlignment="1">
      <alignment horizontal="center"/>
      <protection/>
    </xf>
    <xf numFmtId="0" fontId="0" fillId="36" borderId="17" xfId="33" applyFill="1" applyBorder="1" applyAlignment="1">
      <alignment horizontal="center"/>
      <protection/>
    </xf>
    <xf numFmtId="0" fontId="0" fillId="36" borderId="13" xfId="33" applyFill="1" applyBorder="1" applyAlignment="1">
      <alignment horizontal="center"/>
      <protection/>
    </xf>
    <xf numFmtId="0" fontId="0" fillId="36" borderId="14" xfId="33" applyFill="1" applyBorder="1" applyAlignment="1">
      <alignment horizontal="center"/>
      <protection/>
    </xf>
    <xf numFmtId="0" fontId="0" fillId="0" borderId="13" xfId="33" applyBorder="1" applyAlignment="1">
      <alignment horizontal="center"/>
      <protection/>
    </xf>
    <xf numFmtId="0" fontId="0" fillId="0" borderId="14" xfId="33" applyBorder="1" applyAlignment="1">
      <alignment horizontal="center"/>
      <protection/>
    </xf>
    <xf numFmtId="0" fontId="2" fillId="0" borderId="55" xfId="33" applyFont="1" applyBorder="1" applyAlignment="1">
      <alignment horizontal="center"/>
      <protection/>
    </xf>
    <xf numFmtId="0" fontId="2" fillId="0" borderId="54" xfId="33" applyFont="1" applyBorder="1" applyAlignment="1">
      <alignment horizontal="center"/>
      <protection/>
    </xf>
    <xf numFmtId="0" fontId="2" fillId="36" borderId="55" xfId="33" applyFont="1" applyFill="1" applyBorder="1" applyAlignment="1">
      <alignment horizontal="center"/>
      <protection/>
    </xf>
    <xf numFmtId="0" fontId="2" fillId="36" borderId="54" xfId="33" applyFont="1" applyFill="1" applyBorder="1" applyAlignment="1">
      <alignment horizontal="center"/>
      <protection/>
    </xf>
    <xf numFmtId="0" fontId="2" fillId="36" borderId="53" xfId="33" applyFont="1" applyFill="1" applyBorder="1" applyAlignment="1">
      <alignment horizontal="center"/>
      <protection/>
    </xf>
    <xf numFmtId="0" fontId="2" fillId="0" borderId="13" xfId="33" applyFont="1" applyBorder="1" applyAlignment="1">
      <alignment horizontal="center"/>
      <protection/>
    </xf>
    <xf numFmtId="0" fontId="2" fillId="0" borderId="14" xfId="33" applyFont="1" applyBorder="1" applyAlignment="1">
      <alignment horizontal="center"/>
      <protection/>
    </xf>
    <xf numFmtId="0" fontId="0" fillId="0" borderId="21" xfId="33" applyBorder="1" applyAlignment="1">
      <alignment horizontal="center"/>
      <protection/>
    </xf>
    <xf numFmtId="189" fontId="38" fillId="0" borderId="55" xfId="33" applyNumberFormat="1" applyFont="1" applyBorder="1" applyAlignment="1">
      <alignment horizontal="center"/>
      <protection/>
    </xf>
    <xf numFmtId="189" fontId="38" fillId="0" borderId="54" xfId="33" applyNumberFormat="1" applyFont="1" applyBorder="1" applyAlignment="1">
      <alignment horizontal="center"/>
      <protection/>
    </xf>
    <xf numFmtId="189" fontId="38" fillId="0" borderId="13" xfId="33" applyNumberFormat="1" applyFont="1" applyBorder="1" applyAlignment="1">
      <alignment horizontal="center"/>
      <protection/>
    </xf>
    <xf numFmtId="189" fontId="38" fillId="0" borderId="14" xfId="33" applyNumberFormat="1" applyFont="1" applyBorder="1" applyAlignment="1">
      <alignment horizontal="center"/>
      <protection/>
    </xf>
    <xf numFmtId="188" fontId="16" fillId="0" borderId="55" xfId="33" applyNumberFormat="1" applyFont="1" applyBorder="1" applyAlignment="1">
      <alignment horizontal="center"/>
      <protection/>
    </xf>
    <xf numFmtId="188" fontId="16" fillId="0" borderId="54" xfId="33" applyNumberFormat="1" applyFont="1" applyBorder="1" applyAlignment="1">
      <alignment horizontal="center"/>
      <protection/>
    </xf>
    <xf numFmtId="188" fontId="16" fillId="3" borderId="55" xfId="33" applyNumberFormat="1" applyFont="1" applyFill="1" applyBorder="1" applyAlignment="1">
      <alignment horizontal="center"/>
      <protection/>
    </xf>
    <xf numFmtId="188" fontId="16" fillId="3" borderId="54" xfId="33" applyNumberFormat="1" applyFont="1" applyFill="1" applyBorder="1" applyAlignment="1">
      <alignment horizontal="center"/>
      <protection/>
    </xf>
    <xf numFmtId="197" fontId="2" fillId="0" borderId="55" xfId="33" applyNumberFormat="1" applyFont="1" applyBorder="1" applyAlignment="1">
      <alignment horizontal="center"/>
      <protection/>
    </xf>
    <xf numFmtId="197" fontId="2" fillId="0" borderId="54" xfId="33" applyNumberFormat="1" applyFont="1" applyBorder="1" applyAlignment="1">
      <alignment horizontal="center"/>
      <protection/>
    </xf>
    <xf numFmtId="0" fontId="0" fillId="34" borderId="55"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0" borderId="16" xfId="33" applyFont="1" applyBorder="1" applyAlignment="1">
      <alignment horizontal="center"/>
      <protection/>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22" fillId="33" borderId="10" xfId="33" applyFont="1" applyFill="1" applyBorder="1" applyAlignment="1">
      <alignment horizontal="center"/>
      <protection/>
    </xf>
    <xf numFmtId="0" fontId="23" fillId="33" borderId="10" xfId="33" applyFont="1" applyFill="1" applyBorder="1" applyAlignment="1">
      <alignment horizontal="center"/>
      <protection/>
    </xf>
    <xf numFmtId="188" fontId="2" fillId="0" borderId="55" xfId="33" applyNumberFormat="1" applyFont="1" applyBorder="1" applyAlignment="1">
      <alignment horizontal="center"/>
      <protection/>
    </xf>
    <xf numFmtId="188" fontId="2" fillId="0" borderId="54" xfId="33" applyNumberFormat="1" applyFont="1" applyBorder="1" applyAlignment="1">
      <alignment horizontal="center"/>
      <protection/>
    </xf>
    <xf numFmtId="0" fontId="20" fillId="0" borderId="10" xfId="33" applyFont="1" applyBorder="1" applyAlignment="1">
      <alignment horizontal="center"/>
      <protection/>
    </xf>
    <xf numFmtId="0" fontId="21" fillId="33" borderId="10" xfId="33" applyFont="1" applyFill="1" applyBorder="1" applyAlignment="1">
      <alignment horizontal="center"/>
      <protection/>
    </xf>
    <xf numFmtId="189" fontId="2" fillId="0" borderId="55" xfId="33" applyNumberFormat="1" applyFont="1" applyBorder="1" applyAlignment="1">
      <alignment horizontal="center"/>
      <protection/>
    </xf>
    <xf numFmtId="189" fontId="2" fillId="0" borderId="54" xfId="33" applyNumberFormat="1" applyFont="1" applyBorder="1" applyAlignment="1">
      <alignment horizontal="center"/>
      <protection/>
    </xf>
    <xf numFmtId="0" fontId="0" fillId="0" borderId="55" xfId="33" applyFont="1" applyBorder="1" applyAlignment="1">
      <alignment horizontal="center"/>
      <protection/>
    </xf>
    <xf numFmtId="0" fontId="0" fillId="0" borderId="54" xfId="33" applyBorder="1" applyAlignment="1">
      <alignment horizontal="center"/>
      <protection/>
    </xf>
    <xf numFmtId="0" fontId="0" fillId="36" borderId="55" xfId="33" applyFont="1" applyFill="1" applyBorder="1" applyAlignment="1">
      <alignment horizontal="center"/>
      <protection/>
    </xf>
    <xf numFmtId="0" fontId="0" fillId="36" borderId="54" xfId="33" applyFill="1" applyBorder="1" applyAlignment="1">
      <alignment horizontal="center"/>
      <protection/>
    </xf>
    <xf numFmtId="0" fontId="2" fillId="0" borderId="16" xfId="33" applyFont="1" applyBorder="1" applyAlignment="1">
      <alignment horizontal="center"/>
      <protection/>
    </xf>
    <xf numFmtId="0" fontId="2" fillId="0" borderId="17" xfId="33" applyFont="1" applyBorder="1" applyAlignment="1">
      <alignment horizontal="center"/>
      <protection/>
    </xf>
    <xf numFmtId="20" fontId="2" fillId="0" borderId="21" xfId="33" applyNumberFormat="1" applyFont="1" applyBorder="1" applyAlignment="1">
      <alignment horizontal="left"/>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0" fontId="0" fillId="0" borderId="0" xfId="33" applyBorder="1" applyAlignment="1">
      <alignment horizontal="center"/>
      <protection/>
    </xf>
    <xf numFmtId="20" fontId="2" fillId="0" borderId="0" xfId="33" applyNumberFormat="1" applyFont="1" applyBorder="1" applyAlignment="1">
      <alignment horizontal="left"/>
      <protection/>
    </xf>
    <xf numFmtId="0" fontId="0" fillId="0" borderId="0" xfId="33" applyBorder="1" applyAlignment="1">
      <alignment horizontal="left"/>
      <protection/>
    </xf>
    <xf numFmtId="0" fontId="2" fillId="0" borderId="0" xfId="33" applyNumberFormat="1" applyFont="1" applyBorder="1" applyAlignment="1">
      <alignment horizontal="left"/>
      <protection/>
    </xf>
    <xf numFmtId="0" fontId="2" fillId="0" borderId="21" xfId="33" applyNumberFormat="1" applyFont="1" applyBorder="1" applyAlignment="1">
      <alignment horizontal="left"/>
      <protection/>
    </xf>
    <xf numFmtId="20" fontId="2" fillId="0" borderId="0" xfId="33" applyNumberFormat="1" applyFont="1" applyBorder="1" applyAlignment="1">
      <alignment horizontal="right"/>
      <protection/>
    </xf>
    <xf numFmtId="0" fontId="2" fillId="0" borderId="0" xfId="33" applyNumberFormat="1" applyFont="1" applyBorder="1" applyAlignment="1">
      <alignment horizontal="righ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20" fontId="2" fillId="0" borderId="10" xfId="33" applyNumberFormat="1" applyFont="1" applyBorder="1" applyAlignment="1">
      <alignment horizontal="right"/>
      <protection/>
    </xf>
    <xf numFmtId="0" fontId="2" fillId="0" borderId="10" xfId="33" applyNumberFormat="1" applyFont="1" applyBorder="1" applyAlignment="1">
      <alignment horizontal="right"/>
      <protection/>
    </xf>
    <xf numFmtId="0" fontId="2" fillId="0" borderId="20" xfId="33" applyNumberFormat="1" applyFont="1" applyBorder="1" applyAlignment="1">
      <alignment horizontal="right"/>
      <protection/>
    </xf>
    <xf numFmtId="20" fontId="2" fillId="0" borderId="19" xfId="33" applyNumberFormat="1" applyFont="1" applyBorder="1" applyAlignment="1">
      <alignment horizontal="right"/>
      <protection/>
    </xf>
    <xf numFmtId="0" fontId="0" fillId="0" borderId="0" xfId="33" applyAlignment="1">
      <alignment horizontal="center"/>
      <protection/>
    </xf>
    <xf numFmtId="0" fontId="25" fillId="0" borderId="13" xfId="33" applyFont="1" applyBorder="1" applyAlignment="1">
      <alignment horizontal="left"/>
      <protection/>
    </xf>
    <xf numFmtId="0" fontId="25" fillId="0" borderId="21" xfId="33" applyFont="1" applyBorder="1" applyAlignment="1">
      <alignment horizontal="left"/>
      <protection/>
    </xf>
    <xf numFmtId="0" fontId="0" fillId="0" borderId="21" xfId="33" applyBorder="1" applyAlignment="1">
      <alignment/>
      <protection/>
    </xf>
    <xf numFmtId="0" fontId="0" fillId="0" borderId="19" xfId="33" applyFont="1" applyBorder="1" applyAlignment="1">
      <alignment horizontal="center"/>
      <protection/>
    </xf>
    <xf numFmtId="197" fontId="2" fillId="34" borderId="55" xfId="33" applyNumberFormat="1" applyFont="1" applyFill="1" applyBorder="1" applyAlignment="1">
      <alignment horizontal="center"/>
      <protection/>
    </xf>
    <xf numFmtId="197" fontId="2" fillId="34" borderId="54" xfId="33" applyNumberFormat="1" applyFont="1" applyFill="1" applyBorder="1" applyAlignment="1">
      <alignment horizontal="center"/>
      <protection/>
    </xf>
    <xf numFmtId="0" fontId="0" fillId="36" borderId="16" xfId="33" applyFont="1" applyFill="1" applyBorder="1" applyAlignment="1">
      <alignment horizontal="center"/>
      <protection/>
    </xf>
    <xf numFmtId="0" fontId="48" fillId="0" borderId="11" xfId="0" applyFont="1" applyBorder="1" applyAlignment="1">
      <alignment horizontal="center" vertical="center"/>
    </xf>
    <xf numFmtId="0" fontId="48" fillId="0" borderId="55" xfId="0" applyFont="1" applyBorder="1" applyAlignment="1">
      <alignment horizontal="center" vertical="center"/>
    </xf>
    <xf numFmtId="0" fontId="48" fillId="0" borderId="55" xfId="0" applyFont="1" applyBorder="1" applyAlignment="1">
      <alignment vertical="center"/>
    </xf>
    <xf numFmtId="200" fontId="48" fillId="0" borderId="11" xfId="0" applyNumberFormat="1" applyFont="1" applyBorder="1" applyAlignment="1">
      <alignment horizontal="center" vertical="center"/>
    </xf>
    <xf numFmtId="200" fontId="48" fillId="0" borderId="55" xfId="0" applyNumberFormat="1" applyFont="1" applyBorder="1" applyAlignment="1">
      <alignment horizontal="center" vertical="center"/>
    </xf>
    <xf numFmtId="201"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0" fontId="48" fillId="0" borderId="11" xfId="0" applyFont="1" applyBorder="1" applyAlignment="1">
      <alignment vertical="center"/>
    </xf>
    <xf numFmtId="177" fontId="162" fillId="0" borderId="10" xfId="0" applyNumberFormat="1" applyFont="1" applyBorder="1" applyAlignment="1">
      <alignment horizontal="center" vertical="center"/>
    </xf>
    <xf numFmtId="0" fontId="0" fillId="0" borderId="10" xfId="0" applyBorder="1" applyAlignment="1">
      <alignment horizontal="center" vertical="center"/>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0" fontId="25" fillId="0" borderId="13" xfId="34" applyFont="1" applyBorder="1" applyAlignment="1">
      <alignment horizontal="left"/>
      <protection/>
    </xf>
    <xf numFmtId="0" fontId="25" fillId="0" borderId="21" xfId="34" applyFont="1" applyBorder="1" applyAlignment="1">
      <alignment horizontal="left"/>
      <protection/>
    </xf>
    <xf numFmtId="0" fontId="0" fillId="0" borderId="21" xfId="34" applyBorder="1" applyAlignment="1">
      <alignment horizontal="center"/>
      <protection/>
    </xf>
    <xf numFmtId="0" fontId="0" fillId="0" borderId="21" xfId="34" applyBorder="1" applyAlignment="1">
      <alignmen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2" fillId="0" borderId="0" xfId="34" applyNumberFormat="1" applyFont="1" applyBorder="1" applyAlignment="1">
      <alignment horizontal="righ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0" fontId="0" fillId="0" borderId="0" xfId="34" applyAlignment="1">
      <alignment horizontal="center"/>
      <protection/>
    </xf>
    <xf numFmtId="0" fontId="0" fillId="0" borderId="0" xfId="34"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21" xfId="34" applyNumberFormat="1" applyFont="1" applyBorder="1" applyAlignment="1">
      <alignment horizontal="lef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0" xfId="34" applyBorder="1" applyAlignment="1">
      <alignment horizontal="center"/>
      <protection/>
    </xf>
    <xf numFmtId="0" fontId="2" fillId="0" borderId="16" xfId="34" applyFont="1" applyBorder="1" applyAlignment="1">
      <alignment horizontal="center"/>
      <protection/>
    </xf>
    <xf numFmtId="0" fontId="2" fillId="0" borderId="17" xfId="34" applyFont="1" applyBorder="1" applyAlignment="1">
      <alignment horizontal="center"/>
      <protection/>
    </xf>
    <xf numFmtId="0" fontId="0" fillId="0" borderId="19" xfId="34" applyBorder="1" applyAlignment="1">
      <alignment horizontal="center"/>
      <protection/>
    </xf>
    <xf numFmtId="0" fontId="0" fillId="0" borderId="20"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3" xfId="34" applyBorder="1" applyAlignment="1">
      <alignment horizontal="center"/>
      <protection/>
    </xf>
    <xf numFmtId="0" fontId="0" fillId="0" borderId="14" xfId="34" applyBorder="1" applyAlignment="1">
      <alignment horizontal="center"/>
      <protection/>
    </xf>
    <xf numFmtId="189" fontId="2" fillId="0" borderId="55" xfId="34" applyNumberFormat="1" applyFont="1" applyBorder="1" applyAlignment="1">
      <alignment horizontal="center"/>
      <protection/>
    </xf>
    <xf numFmtId="189" fontId="2" fillId="0" borderId="54" xfId="34" applyNumberFormat="1" applyFont="1" applyBorder="1" applyAlignment="1">
      <alignment horizontal="center"/>
      <protection/>
    </xf>
    <xf numFmtId="188" fontId="2" fillId="0" borderId="55" xfId="34" applyNumberFormat="1" applyFont="1" applyBorder="1" applyAlignment="1">
      <alignment horizontal="center"/>
      <protection/>
    </xf>
    <xf numFmtId="188" fontId="2" fillId="0" borderId="54" xfId="34" applyNumberFormat="1" applyFont="1" applyBorder="1" applyAlignment="1">
      <alignment horizontal="center"/>
      <protection/>
    </xf>
    <xf numFmtId="0" fontId="20" fillId="0" borderId="10" xfId="34" applyFont="1" applyBorder="1" applyAlignment="1">
      <alignment horizontal="center"/>
      <protection/>
    </xf>
    <xf numFmtId="0" fontId="21" fillId="33" borderId="10" xfId="34" applyFont="1" applyFill="1" applyBorder="1" applyAlignment="1">
      <alignment horizontal="center"/>
      <protection/>
    </xf>
    <xf numFmtId="0" fontId="22" fillId="33" borderId="10" xfId="34" applyFont="1" applyFill="1" applyBorder="1" applyAlignment="1">
      <alignment horizontal="center"/>
      <protection/>
    </xf>
    <xf numFmtId="0" fontId="23" fillId="33" borderId="10" xfId="34" applyFont="1" applyFill="1" applyBorder="1" applyAlignment="1">
      <alignment horizontal="center"/>
      <protection/>
    </xf>
    <xf numFmtId="20" fontId="2" fillId="0" borderId="20" xfId="34" applyNumberFormat="1" applyFont="1" applyBorder="1" applyAlignment="1">
      <alignment horizontal="right"/>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Comma [0]" xfId="36"/>
    <cellStyle name="Followed Hyperlink" xfId="37"/>
    <cellStyle name="中等" xfId="38"/>
    <cellStyle name="合計" xfId="39"/>
    <cellStyle name="好" xfId="40"/>
    <cellStyle name="好_3sam學會1040415成本計算"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590550</xdr:colOff>
      <xdr:row>7</xdr:row>
      <xdr:rowOff>180975</xdr:rowOff>
    </xdr:from>
    <xdr:ext cx="0" cy="171450"/>
    <xdr:sp fLocksText="0">
      <xdr:nvSpPr>
        <xdr:cNvPr id="1" name="文字方塊 1"/>
        <xdr:cNvSpPr txBox="1">
          <a:spLocks noChangeArrowheads="1"/>
        </xdr:cNvSpPr>
      </xdr:nvSpPr>
      <xdr:spPr>
        <a:xfrm>
          <a:off x="17487900" y="21145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oneCellAnchor>
    <xdr:from>
      <xdr:col>17</xdr:col>
      <xdr:colOff>590550</xdr:colOff>
      <xdr:row>6</xdr:row>
      <xdr:rowOff>190500</xdr:rowOff>
    </xdr:from>
    <xdr:ext cx="0" cy="171450"/>
    <xdr:sp fLocksText="0">
      <xdr:nvSpPr>
        <xdr:cNvPr id="2" name="文字方塊 2"/>
        <xdr:cNvSpPr txBox="1">
          <a:spLocks noChangeArrowheads="1"/>
        </xdr:cNvSpPr>
      </xdr:nvSpPr>
      <xdr:spPr>
        <a:xfrm>
          <a:off x="17487900" y="1876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1">
      <selection activeCell="C1" sqref="C1"/>
    </sheetView>
  </sheetViews>
  <sheetFormatPr defaultColWidth="9.00390625" defaultRowHeight="16.5"/>
  <cols>
    <col min="1" max="1" width="4.00390625" style="202" customWidth="1"/>
    <col min="2" max="2" width="20.00390625" style="202" customWidth="1"/>
    <col min="3" max="3" width="43.625" style="202" customWidth="1"/>
    <col min="4" max="4" width="10.875" style="204" customWidth="1"/>
    <col min="5" max="5" width="8.00390625" style="204" customWidth="1"/>
    <col min="6" max="6" width="9.375" style="204" customWidth="1"/>
    <col min="7" max="7" width="10.875" style="204" customWidth="1"/>
    <col min="8" max="8" width="0.875" style="204" customWidth="1"/>
    <col min="9" max="9" width="11.50390625" style="204" customWidth="1"/>
    <col min="10" max="10" width="11.125" style="204" customWidth="1"/>
    <col min="11" max="11" width="10.875" style="202" customWidth="1"/>
    <col min="12" max="12" width="5.625" style="202" customWidth="1"/>
    <col min="13" max="13" width="19.50390625" style="202" customWidth="1"/>
    <col min="14" max="14" width="23.00390625" style="202" customWidth="1"/>
    <col min="15" max="16" width="10.50390625" style="202" customWidth="1"/>
    <col min="17" max="17" width="11.50390625" style="202" customWidth="1"/>
    <col min="18" max="18" width="11.75390625" style="202" customWidth="1"/>
    <col min="19" max="21" width="10.50390625" style="202" customWidth="1"/>
    <col min="22" max="22" width="15.50390625" style="202" customWidth="1"/>
    <col min="23" max="16384" width="9.00390625" style="202" customWidth="1"/>
  </cols>
  <sheetData>
    <row r="1" spans="2:12" ht="29.25" customHeight="1">
      <c r="B1" s="1275" t="s">
        <v>270</v>
      </c>
      <c r="C1" s="591" t="s">
        <v>799</v>
      </c>
      <c r="D1" s="390" t="s">
        <v>271</v>
      </c>
      <c r="K1" s="205"/>
      <c r="L1" s="205"/>
    </row>
    <row r="2" spans="3:22" ht="21" customHeight="1" thickBot="1">
      <c r="C2" s="1464" t="s">
        <v>783</v>
      </c>
      <c r="K2" s="204"/>
      <c r="L2" s="204"/>
      <c r="M2" s="344" t="s">
        <v>364</v>
      </c>
      <c r="P2" s="330" t="s">
        <v>365</v>
      </c>
      <c r="Q2" s="329"/>
      <c r="R2" s="329"/>
      <c r="S2" s="329"/>
      <c r="T2" s="329"/>
      <c r="U2" s="329"/>
      <c r="V2" s="329"/>
    </row>
    <row r="3" spans="2:22" ht="22.5" customHeight="1" thickBot="1">
      <c r="B3" s="360" t="s">
        <v>263</v>
      </c>
      <c r="C3" s="915" t="s">
        <v>272</v>
      </c>
      <c r="D3" s="361"/>
      <c r="M3" s="523"/>
      <c r="N3" s="1542" t="s">
        <v>438</v>
      </c>
      <c r="O3" s="1542"/>
      <c r="P3" s="1542"/>
      <c r="Q3" s="1542"/>
      <c r="R3" s="1542"/>
      <c r="S3" s="1542"/>
      <c r="T3" s="1542"/>
      <c r="U3" s="524"/>
      <c r="V3" s="525" t="s">
        <v>366</v>
      </c>
    </row>
    <row r="4" spans="3:22" ht="22.5" customHeight="1" thickBot="1">
      <c r="C4" s="208" t="s">
        <v>273</v>
      </c>
      <c r="I4" s="924" t="s">
        <v>670</v>
      </c>
      <c r="J4" s="918"/>
      <c r="K4" s="923">
        <f>D22</f>
        <v>0.05</v>
      </c>
      <c r="M4" s="526"/>
      <c r="N4" s="527"/>
      <c r="O4" s="473" t="s">
        <v>367</v>
      </c>
      <c r="P4" s="474"/>
      <c r="Q4" s="475" t="s">
        <v>368</v>
      </c>
      <c r="R4" s="476"/>
      <c r="S4" s="473" t="s">
        <v>369</v>
      </c>
      <c r="T4" s="477"/>
      <c r="U4" s="478" t="s">
        <v>370</v>
      </c>
      <c r="V4" s="479"/>
    </row>
    <row r="5" spans="4:22" ht="18" customHeight="1" thickBot="1">
      <c r="D5" s="544" t="s">
        <v>440</v>
      </c>
      <c r="E5" s="206" t="s">
        <v>67</v>
      </c>
      <c r="F5" s="500" t="s">
        <v>435</v>
      </c>
      <c r="I5" s="919"/>
      <c r="J5" s="222" t="s">
        <v>688</v>
      </c>
      <c r="K5" s="223" t="s">
        <v>689</v>
      </c>
      <c r="L5" s="205"/>
      <c r="M5" s="514" t="s">
        <v>371</v>
      </c>
      <c r="N5" s="515"/>
      <c r="O5" s="471"/>
      <c r="P5" s="472"/>
      <c r="Q5" s="516" t="s">
        <v>372</v>
      </c>
      <c r="R5" s="517"/>
      <c r="S5" s="518"/>
      <c r="T5" s="519"/>
      <c r="U5" s="516" t="s">
        <v>373</v>
      </c>
      <c r="V5" s="517"/>
    </row>
    <row r="6" spans="3:22" ht="19.5" customHeight="1" thickBot="1">
      <c r="C6" s="586" t="s">
        <v>721</v>
      </c>
      <c r="D6" s="986">
        <v>200000</v>
      </c>
      <c r="E6" s="540">
        <v>12</v>
      </c>
      <c r="F6" s="541">
        <f>'2學會成本調整公式 '!H54</f>
        <v>1333.3333333333333</v>
      </c>
      <c r="I6" s="920"/>
      <c r="J6" s="921">
        <f>'2學會成本調整公式 '!I5</f>
        <v>16577.519344784312</v>
      </c>
      <c r="K6" s="922">
        <f>'2學會成本調整公式 '!J5</f>
        <v>19359.49056211765</v>
      </c>
      <c r="L6" s="357"/>
      <c r="M6" s="520" t="s">
        <v>374</v>
      </c>
      <c r="N6" s="521"/>
      <c r="O6" s="340" t="s">
        <v>375</v>
      </c>
      <c r="P6" s="341"/>
      <c r="Q6" s="342" t="s">
        <v>375</v>
      </c>
      <c r="R6" s="522"/>
      <c r="S6" s="342" t="s">
        <v>376</v>
      </c>
      <c r="T6" s="522"/>
      <c r="U6" s="342" t="s">
        <v>376</v>
      </c>
      <c r="V6" s="522"/>
    </row>
    <row r="7" spans="3:22" ht="19.5" customHeight="1">
      <c r="C7" s="587" t="s">
        <v>722</v>
      </c>
      <c r="D7" s="987">
        <v>100000</v>
      </c>
      <c r="E7" s="209">
        <v>12</v>
      </c>
      <c r="F7" s="542">
        <f>'2學會成本調整公式 '!H55</f>
        <v>1714.2857142857142</v>
      </c>
      <c r="I7" s="226" t="s">
        <v>713</v>
      </c>
      <c r="J7" s="226"/>
      <c r="K7" s="321"/>
      <c r="M7" s="334" t="s">
        <v>377</v>
      </c>
      <c r="N7" s="480" t="s">
        <v>378</v>
      </c>
      <c r="O7" s="331" t="s">
        <v>379</v>
      </c>
      <c r="P7" s="332" t="s">
        <v>380</v>
      </c>
      <c r="Q7" s="333" t="s">
        <v>379</v>
      </c>
      <c r="R7" s="335" t="s">
        <v>380</v>
      </c>
      <c r="S7" s="333" t="s">
        <v>381</v>
      </c>
      <c r="T7" s="336" t="s">
        <v>382</v>
      </c>
      <c r="U7" s="333" t="s">
        <v>381</v>
      </c>
      <c r="V7" s="337" t="s">
        <v>382</v>
      </c>
    </row>
    <row r="8" spans="3:22" ht="19.5" customHeight="1" thickBot="1">
      <c r="C8" s="587" t="s">
        <v>785</v>
      </c>
      <c r="D8" s="988">
        <v>1800</v>
      </c>
      <c r="E8" s="210" t="s">
        <v>31</v>
      </c>
      <c r="F8" s="543"/>
      <c r="H8" s="502"/>
      <c r="I8" s="226" t="s">
        <v>714</v>
      </c>
      <c r="L8" s="205"/>
      <c r="M8" s="481" t="s">
        <v>383</v>
      </c>
      <c r="N8" s="482" t="s">
        <v>384</v>
      </c>
      <c r="O8" s="483" t="s">
        <v>385</v>
      </c>
      <c r="P8" s="484" t="s">
        <v>386</v>
      </c>
      <c r="Q8" s="485" t="s">
        <v>387</v>
      </c>
      <c r="R8" s="486" t="s">
        <v>388</v>
      </c>
      <c r="S8" s="485" t="s">
        <v>375</v>
      </c>
      <c r="T8" s="487" t="s">
        <v>389</v>
      </c>
      <c r="U8" s="485" t="s">
        <v>375</v>
      </c>
      <c r="V8" s="488" t="s">
        <v>389</v>
      </c>
    </row>
    <row r="9" spans="3:22" ht="19.5" customHeight="1" thickBot="1">
      <c r="C9" s="587" t="s">
        <v>784</v>
      </c>
      <c r="D9" s="988">
        <v>700</v>
      </c>
      <c r="E9" s="210" t="s">
        <v>31</v>
      </c>
      <c r="F9" s="543"/>
      <c r="G9" s="249"/>
      <c r="H9" s="249"/>
      <c r="L9" s="205"/>
      <c r="M9" s="1539" t="s">
        <v>390</v>
      </c>
      <c r="N9" s="1540"/>
      <c r="O9" s="1540"/>
      <c r="P9" s="1540"/>
      <c r="Q9" s="1540"/>
      <c r="R9" s="1540"/>
      <c r="S9" s="1540"/>
      <c r="T9" s="1540"/>
      <c r="U9" s="1540"/>
      <c r="V9" s="1541"/>
    </row>
    <row r="10" spans="3:22" ht="19.5" customHeight="1" thickBot="1">
      <c r="C10" s="587" t="s">
        <v>787</v>
      </c>
      <c r="D10" s="988">
        <v>30</v>
      </c>
      <c r="E10" s="210" t="s">
        <v>73</v>
      </c>
      <c r="F10" s="543"/>
      <c r="G10" s="249"/>
      <c r="H10" s="249"/>
      <c r="L10" s="205"/>
      <c r="M10" s="1465"/>
      <c r="N10" s="1466"/>
      <c r="O10" s="1466"/>
      <c r="P10" s="1466"/>
      <c r="Q10" s="1466"/>
      <c r="R10" s="1466"/>
      <c r="S10" s="1466"/>
      <c r="T10" s="1466"/>
      <c r="U10" s="1466"/>
      <c r="V10" s="1467"/>
    </row>
    <row r="11" spans="3:22" ht="19.5" customHeight="1">
      <c r="C11" s="1259" t="s">
        <v>786</v>
      </c>
      <c r="D11" s="988">
        <v>16</v>
      </c>
      <c r="E11" s="210" t="s">
        <v>73</v>
      </c>
      <c r="F11" s="543"/>
      <c r="I11" s="1462"/>
      <c r="J11" s="1294"/>
      <c r="L11" s="387"/>
      <c r="M11" s="508" t="s">
        <v>374</v>
      </c>
      <c r="N11" s="509" t="s">
        <v>391</v>
      </c>
      <c r="O11" s="340" t="s">
        <v>375</v>
      </c>
      <c r="P11" s="510"/>
      <c r="Q11" s="342" t="s">
        <v>375</v>
      </c>
      <c r="R11" s="511"/>
      <c r="S11" s="342" t="s">
        <v>376</v>
      </c>
      <c r="T11" s="511"/>
      <c r="U11" s="342" t="s">
        <v>376</v>
      </c>
      <c r="V11" s="511"/>
    </row>
    <row r="12" spans="3:22" ht="19.5" customHeight="1">
      <c r="C12" s="587" t="s">
        <v>490</v>
      </c>
      <c r="D12" s="989">
        <v>0</v>
      </c>
      <c r="E12" s="210" t="s">
        <v>73</v>
      </c>
      <c r="F12" s="543"/>
      <c r="I12" s="917" t="s">
        <v>437</v>
      </c>
      <c r="J12" s="1463"/>
      <c r="L12" s="388"/>
      <c r="M12" s="334" t="s">
        <v>392</v>
      </c>
      <c r="N12" s="489" t="s">
        <v>393</v>
      </c>
      <c r="O12" s="331" t="s">
        <v>394</v>
      </c>
      <c r="P12" s="332"/>
      <c r="Q12" s="333" t="s">
        <v>394</v>
      </c>
      <c r="R12" s="335"/>
      <c r="S12" s="333" t="s">
        <v>395</v>
      </c>
      <c r="T12" s="335"/>
      <c r="U12" s="333" t="s">
        <v>395</v>
      </c>
      <c r="V12" s="335"/>
    </row>
    <row r="13" spans="3:22" ht="19.5" customHeight="1" thickBot="1">
      <c r="C13" s="587" t="s">
        <v>217</v>
      </c>
      <c r="D13" s="988">
        <v>5</v>
      </c>
      <c r="E13" s="210" t="s">
        <v>216</v>
      </c>
      <c r="F13" s="562">
        <f>('2學會成本調整公式 '!H61+'2學會成本調整公式 '!H62)/2</f>
        <v>0</v>
      </c>
      <c r="I13" s="1260" t="s">
        <v>724</v>
      </c>
      <c r="L13" s="205"/>
      <c r="M13" s="490" t="s">
        <v>396</v>
      </c>
      <c r="N13" s="491"/>
      <c r="O13" s="483" t="s">
        <v>397</v>
      </c>
      <c r="P13" s="512" t="s">
        <v>398</v>
      </c>
      <c r="Q13" s="513" t="s">
        <v>399</v>
      </c>
      <c r="R13" s="486" t="s">
        <v>400</v>
      </c>
      <c r="S13" s="485" t="s">
        <v>401</v>
      </c>
      <c r="T13" s="486" t="s">
        <v>402</v>
      </c>
      <c r="U13" s="485" t="s">
        <v>401</v>
      </c>
      <c r="V13" s="486" t="s">
        <v>402</v>
      </c>
    </row>
    <row r="14" spans="3:22" ht="19.5" customHeight="1" thickBot="1">
      <c r="C14" s="587" t="s">
        <v>723</v>
      </c>
      <c r="D14" s="988">
        <v>0</v>
      </c>
      <c r="E14" s="899" t="s">
        <v>73</v>
      </c>
      <c r="F14" s="542"/>
      <c r="G14" s="905"/>
      <c r="H14" s="905"/>
      <c r="I14" s="1032" t="s">
        <v>695</v>
      </c>
      <c r="J14" s="1031">
        <v>3</v>
      </c>
      <c r="L14" s="205"/>
      <c r="M14" s="1543" t="s">
        <v>403</v>
      </c>
      <c r="N14" s="1540"/>
      <c r="O14" s="1540"/>
      <c r="P14" s="1540"/>
      <c r="Q14" s="1540"/>
      <c r="R14" s="1540"/>
      <c r="S14" s="1540"/>
      <c r="T14" s="1540"/>
      <c r="U14" s="1540"/>
      <c r="V14" s="1541"/>
    </row>
    <row r="15" spans="3:22" ht="19.5" customHeight="1" thickBot="1">
      <c r="C15" s="587" t="s">
        <v>489</v>
      </c>
      <c r="D15" s="988">
        <v>0</v>
      </c>
      <c r="E15" s="210" t="s">
        <v>73</v>
      </c>
      <c r="F15" s="900"/>
      <c r="G15" s="996" t="s">
        <v>345</v>
      </c>
      <c r="H15" s="237"/>
      <c r="I15" s="356" t="s">
        <v>262</v>
      </c>
      <c r="J15" s="362">
        <v>0</v>
      </c>
      <c r="K15" s="357" t="s">
        <v>264</v>
      </c>
      <c r="L15" s="205"/>
      <c r="M15" s="508" t="s">
        <v>404</v>
      </c>
      <c r="N15" s="509" t="s">
        <v>405</v>
      </c>
      <c r="O15" s="340" t="s">
        <v>394</v>
      </c>
      <c r="P15" s="341"/>
      <c r="Q15" s="342" t="s">
        <v>406</v>
      </c>
      <c r="R15" s="343"/>
      <c r="S15" s="342" t="s">
        <v>406</v>
      </c>
      <c r="T15" s="343"/>
      <c r="U15" s="342" t="s">
        <v>407</v>
      </c>
      <c r="V15" s="343"/>
    </row>
    <row r="16" spans="3:22" ht="19.5" customHeight="1" thickBot="1">
      <c r="C16" s="588" t="s">
        <v>32</v>
      </c>
      <c r="D16" s="990">
        <v>25</v>
      </c>
      <c r="E16" s="899" t="s">
        <v>33</v>
      </c>
      <c r="F16" s="902">
        <f>(J14-2)*32*D16</f>
        <v>800</v>
      </c>
      <c r="G16" s="903" t="s">
        <v>436</v>
      </c>
      <c r="H16" s="501"/>
      <c r="I16" s="358" t="s">
        <v>668</v>
      </c>
      <c r="L16" s="205"/>
      <c r="M16" s="492" t="s">
        <v>408</v>
      </c>
      <c r="N16" s="493"/>
      <c r="O16" s="483" t="s">
        <v>409</v>
      </c>
      <c r="P16" s="484" t="s">
        <v>410</v>
      </c>
      <c r="Q16" s="485" t="s">
        <v>411</v>
      </c>
      <c r="R16" s="494" t="s">
        <v>412</v>
      </c>
      <c r="S16" s="485" t="s">
        <v>413</v>
      </c>
      <c r="T16" s="494" t="s">
        <v>414</v>
      </c>
      <c r="U16" s="485" t="s">
        <v>413</v>
      </c>
      <c r="V16" s="494" t="s">
        <v>415</v>
      </c>
    </row>
    <row r="17" spans="3:22" ht="19.5" customHeight="1" thickBot="1">
      <c r="C17" s="588" t="s">
        <v>720</v>
      </c>
      <c r="D17" s="991">
        <f>J26</f>
        <v>9994</v>
      </c>
      <c r="E17" s="210" t="s">
        <v>73</v>
      </c>
      <c r="F17" s="901">
        <f>D17/'2學會成本調整公式 '!G65</f>
        <v>41.99159663865546</v>
      </c>
      <c r="G17" s="1033" t="s">
        <v>450</v>
      </c>
      <c r="H17" s="906"/>
      <c r="I17" s="358" t="s">
        <v>669</v>
      </c>
      <c r="J17" s="227"/>
      <c r="K17" s="205"/>
      <c r="L17" s="205"/>
      <c r="M17" s="1543" t="s">
        <v>416</v>
      </c>
      <c r="N17" s="1540"/>
      <c r="O17" s="1540"/>
      <c r="P17" s="1540"/>
      <c r="Q17" s="1540"/>
      <c r="R17" s="1540"/>
      <c r="S17" s="1540"/>
      <c r="T17" s="1540"/>
      <c r="U17" s="1540"/>
      <c r="V17" s="1541"/>
    </row>
    <row r="18" spans="3:22" ht="19.5" customHeight="1">
      <c r="C18" s="588" t="s">
        <v>719</v>
      </c>
      <c r="D18" s="989">
        <v>26000</v>
      </c>
      <c r="E18" s="210" t="s">
        <v>73</v>
      </c>
      <c r="F18" s="542">
        <f>'2學會成本調整公式 '!H65</f>
        <v>96.61344537815125</v>
      </c>
      <c r="G18" s="1034"/>
      <c r="H18" s="907"/>
      <c r="I18" s="359" t="s">
        <v>265</v>
      </c>
      <c r="K18" s="205"/>
      <c r="L18" s="205"/>
      <c r="M18" s="508" t="s">
        <v>417</v>
      </c>
      <c r="N18" s="529" t="s">
        <v>418</v>
      </c>
      <c r="O18" s="506" t="s">
        <v>419</v>
      </c>
      <c r="P18" s="341"/>
      <c r="Q18" s="342" t="s">
        <v>420</v>
      </c>
      <c r="R18" s="343"/>
      <c r="S18" s="342" t="s">
        <v>420</v>
      </c>
      <c r="T18" s="343"/>
      <c r="U18" s="342" t="s">
        <v>421</v>
      </c>
      <c r="V18" s="343"/>
    </row>
    <row r="19" spans="3:22" ht="19.5" customHeight="1">
      <c r="C19" s="588" t="s">
        <v>717</v>
      </c>
      <c r="D19" s="989">
        <v>1500</v>
      </c>
      <c r="E19" s="210" t="s">
        <v>342</v>
      </c>
      <c r="F19" s="542">
        <f>'2學會成本調整公式 '!H63</f>
        <v>50</v>
      </c>
      <c r="G19" s="1035"/>
      <c r="H19" s="907"/>
      <c r="I19" s="916" t="s">
        <v>671</v>
      </c>
      <c r="L19" s="205"/>
      <c r="M19" s="334" t="s">
        <v>422</v>
      </c>
      <c r="N19" s="530" t="s">
        <v>423</v>
      </c>
      <c r="O19" s="507" t="s">
        <v>424</v>
      </c>
      <c r="P19" s="339" t="s">
        <v>425</v>
      </c>
      <c r="Q19" s="333" t="s">
        <v>426</v>
      </c>
      <c r="R19" s="338" t="s">
        <v>427</v>
      </c>
      <c r="S19" s="333" t="s">
        <v>426</v>
      </c>
      <c r="T19" s="338" t="s">
        <v>427</v>
      </c>
      <c r="U19" s="333" t="s">
        <v>428</v>
      </c>
      <c r="V19" s="338" t="s">
        <v>429</v>
      </c>
    </row>
    <row r="20" spans="3:22" ht="19.5" customHeight="1" thickBot="1">
      <c r="C20" s="589" t="s">
        <v>718</v>
      </c>
      <c r="D20" s="992">
        <v>2000</v>
      </c>
      <c r="E20" s="561" t="s">
        <v>215</v>
      </c>
      <c r="F20" s="562">
        <f>'2學會成本調整公式 '!H64</f>
        <v>142.85714285714286</v>
      </c>
      <c r="G20" s="1036"/>
      <c r="H20" s="321"/>
      <c r="I20" s="503" t="s">
        <v>267</v>
      </c>
      <c r="J20" s="503" t="s">
        <v>268</v>
      </c>
      <c r="K20" s="504" t="s">
        <v>269</v>
      </c>
      <c r="L20" s="205"/>
      <c r="M20" s="528"/>
      <c r="N20" s="531" t="s">
        <v>430</v>
      </c>
      <c r="O20" s="495"/>
      <c r="P20" s="496">
        <v>5275</v>
      </c>
      <c r="Q20" s="497"/>
      <c r="R20" s="498">
        <v>6264</v>
      </c>
      <c r="S20" s="497"/>
      <c r="T20" s="499" t="s">
        <v>476</v>
      </c>
      <c r="U20" s="497"/>
      <c r="V20" s="499" t="s">
        <v>475</v>
      </c>
    </row>
    <row r="21" spans="3:22" ht="19.5" customHeight="1" thickBot="1">
      <c r="C21" s="588" t="s">
        <v>716</v>
      </c>
      <c r="D21" s="989">
        <v>75</v>
      </c>
      <c r="E21" s="210" t="s">
        <v>452</v>
      </c>
      <c r="F21" s="542">
        <f>D21</f>
        <v>75</v>
      </c>
      <c r="G21" s="1037">
        <f>F20+F19+F18+F17+D21</f>
        <v>406.4621848739496</v>
      </c>
      <c r="H21" s="908"/>
      <c r="I21" s="362">
        <f>D11+D14+D15</f>
        <v>16</v>
      </c>
      <c r="J21" s="362">
        <v>0</v>
      </c>
      <c r="K21" s="389">
        <f>I21+J21</f>
        <v>16</v>
      </c>
      <c r="L21" s="205"/>
      <c r="M21" s="1544" t="s">
        <v>431</v>
      </c>
      <c r="N21" s="1545"/>
      <c r="O21" s="1545"/>
      <c r="P21" s="1545"/>
      <c r="Q21" s="1545"/>
      <c r="R21" s="1545"/>
      <c r="S21" s="1545"/>
      <c r="T21" s="1545"/>
      <c r="U21" s="1545"/>
      <c r="V21" s="1546"/>
    </row>
    <row r="22" spans="3:22" ht="19.5" customHeight="1" thickBot="1">
      <c r="C22" s="590" t="s">
        <v>715</v>
      </c>
      <c r="D22" s="993">
        <v>0.05</v>
      </c>
      <c r="E22" s="994"/>
      <c r="F22" s="995">
        <f>'2學會成本調整公式 '!H68+'2學會成本調整公式 '!H69/2</f>
        <v>1245.3644766573295</v>
      </c>
      <c r="G22" s="202"/>
      <c r="H22" s="202"/>
      <c r="I22" s="279"/>
      <c r="J22" s="279"/>
      <c r="K22" s="205"/>
      <c r="L22" s="205"/>
      <c r="M22" s="1547" t="s">
        <v>432</v>
      </c>
      <c r="N22" s="1548"/>
      <c r="O22" s="1548"/>
      <c r="P22" s="1548"/>
      <c r="Q22" s="1548"/>
      <c r="R22" s="1548"/>
      <c r="S22" s="1548"/>
      <c r="T22" s="1548"/>
      <c r="U22" s="1548"/>
      <c r="V22" s="1549"/>
    </row>
    <row r="23" spans="3:22" ht="19.5" customHeight="1" thickBot="1">
      <c r="C23" s="585" t="s">
        <v>439</v>
      </c>
      <c r="D23" s="535"/>
      <c r="E23" s="536"/>
      <c r="F23" s="537">
        <f>SUM(F8:F22)+('2學會成本調整公式 '!H31+'2學會成本調整公式 '!H32/2)+('2學會成本調整公式 '!H33+'2學會成本調整公式 '!H34/2)+('2學會成本調整公式 '!H36+'2學會成本調整公式 '!H37/2)+('2學會成本調整公式 '!H38+'2學會成本調整公式 '!H39/2)+('2學會成本調整公式 '!H56+'2學會成本調整公式 '!H57/2)+('2學會成本調整公式 '!H59+'2學會成本調整公式 '!H60/2)</f>
        <v>4421.509518674136</v>
      </c>
      <c r="G23" s="539"/>
      <c r="H23" s="539"/>
      <c r="I23" s="279"/>
      <c r="J23" s="279"/>
      <c r="K23" s="205"/>
      <c r="L23" s="205"/>
      <c r="M23" s="1533" t="s">
        <v>433</v>
      </c>
      <c r="N23" s="1534"/>
      <c r="O23" s="1534"/>
      <c r="P23" s="1534"/>
      <c r="Q23" s="1534"/>
      <c r="R23" s="1534"/>
      <c r="S23" s="1534"/>
      <c r="T23" s="1534"/>
      <c r="U23" s="1534"/>
      <c r="V23" s="1535"/>
    </row>
    <row r="24" spans="2:12" ht="19.5" customHeight="1" thickBot="1">
      <c r="B24" s="321"/>
      <c r="C24" s="538"/>
      <c r="D24" s="533"/>
      <c r="E24" s="534"/>
      <c r="F24" s="539"/>
      <c r="G24" s="539"/>
      <c r="H24" s="539"/>
      <c r="I24" s="279"/>
      <c r="J24" s="279"/>
      <c r="K24" s="205"/>
      <c r="L24" s="205"/>
    </row>
    <row r="25" spans="3:22" ht="19.5" customHeight="1" thickBot="1">
      <c r="C25" s="532" t="s">
        <v>260</v>
      </c>
      <c r="D25" s="323" t="s">
        <v>205</v>
      </c>
      <c r="E25" s="324" t="s">
        <v>208</v>
      </c>
      <c r="F25" s="325" t="s">
        <v>209</v>
      </c>
      <c r="G25" s="326" t="s">
        <v>210</v>
      </c>
      <c r="H25" s="909"/>
      <c r="I25" s="327" t="s">
        <v>212</v>
      </c>
      <c r="J25" s="226"/>
      <c r="K25" s="205"/>
      <c r="L25" s="205"/>
      <c r="M25" s="1536" t="s">
        <v>434</v>
      </c>
      <c r="N25" s="1537"/>
      <c r="O25" s="1537"/>
      <c r="P25" s="1537"/>
      <c r="Q25" s="1537"/>
      <c r="R25" s="1537"/>
      <c r="S25" s="1537"/>
      <c r="T25" s="1537"/>
      <c r="U25" s="1537"/>
      <c r="V25" s="1538"/>
    </row>
    <row r="26" spans="3:12" ht="19.5" customHeight="1" thickBot="1">
      <c r="C26" s="322" t="s">
        <v>341</v>
      </c>
      <c r="D26" s="1041">
        <v>0</v>
      </c>
      <c r="E26" s="1038">
        <v>5892</v>
      </c>
      <c r="F26" s="1038">
        <v>764</v>
      </c>
      <c r="G26" s="1038">
        <v>1939</v>
      </c>
      <c r="H26" s="1039"/>
      <c r="I26" s="1040">
        <v>1399</v>
      </c>
      <c r="J26" s="328">
        <f>SUM(D26:I26)</f>
        <v>9994</v>
      </c>
      <c r="K26" s="205"/>
      <c r="L26" s="205"/>
    </row>
    <row r="27" spans="2:22" ht="19.5" customHeight="1" thickBot="1">
      <c r="B27" s="392" t="str">
        <f>B38</f>
        <v>〔三〕行政人員薪資</v>
      </c>
      <c r="C27" s="393" t="str">
        <f>C38</f>
        <v>上限以(職員人數超過5人以上)</v>
      </c>
      <c r="D27" s="394" t="str">
        <f>D38</f>
        <v>上限伙食費</v>
      </c>
      <c r="E27" s="395" t="str">
        <f>E38</f>
        <v>下限職員4人以下</v>
      </c>
      <c r="F27" s="393"/>
      <c r="G27" s="396" t="str">
        <f>G38</f>
        <v>下限伙食費</v>
      </c>
      <c r="H27" s="910"/>
      <c r="I27" s="207"/>
      <c r="J27" s="205"/>
      <c r="K27" s="205"/>
      <c r="L27" s="205"/>
      <c r="M27" s="321"/>
      <c r="N27" s="321"/>
      <c r="O27" s="321"/>
      <c r="P27" s="321"/>
      <c r="Q27" s="321"/>
      <c r="R27" s="321"/>
      <c r="S27" s="321"/>
      <c r="T27" s="321"/>
      <c r="U27" s="321"/>
      <c r="V27" s="321"/>
    </row>
    <row r="28" spans="2:22" ht="19.5" customHeight="1" thickBot="1">
      <c r="B28" s="391"/>
      <c r="C28" s="397">
        <f>C56</f>
        <v>289000</v>
      </c>
      <c r="D28" s="398">
        <f>D56</f>
        <v>18300</v>
      </c>
      <c r="E28" s="399"/>
      <c r="F28" s="397">
        <f>F56</f>
        <v>216000</v>
      </c>
      <c r="G28" s="398">
        <f>G56</f>
        <v>14000</v>
      </c>
      <c r="H28" s="911"/>
      <c r="I28" s="207"/>
      <c r="J28" s="205"/>
      <c r="K28" s="205"/>
      <c r="L28" s="205"/>
      <c r="M28" s="575"/>
      <c r="N28" s="575"/>
      <c r="O28" s="575"/>
      <c r="P28" s="575"/>
      <c r="Q28" s="575"/>
      <c r="R28" s="575"/>
      <c r="S28" s="575"/>
      <c r="T28" s="575"/>
      <c r="U28" s="575"/>
      <c r="V28" s="575"/>
    </row>
    <row r="29" spans="2:22" ht="27.75" customHeight="1">
      <c r="B29" s="203" t="s">
        <v>274</v>
      </c>
      <c r="F29" s="211"/>
      <c r="I29" s="207"/>
      <c r="J29" s="205"/>
      <c r="K29" s="205"/>
      <c r="L29" s="205"/>
      <c r="M29" s="505"/>
      <c r="N29" s="505"/>
      <c r="O29" s="505"/>
      <c r="P29" s="505"/>
      <c r="Q29" s="505"/>
      <c r="R29" s="505"/>
      <c r="S29" s="505"/>
      <c r="T29" s="505"/>
      <c r="U29" s="505"/>
      <c r="V29" s="505"/>
    </row>
    <row r="30" spans="3:11" ht="17.25" customHeight="1">
      <c r="C30" s="203"/>
      <c r="D30" s="1273" t="s">
        <v>730</v>
      </c>
      <c r="F30" s="211"/>
      <c r="I30" s="207"/>
      <c r="J30" s="205"/>
      <c r="K30" s="205"/>
    </row>
    <row r="31" spans="3:11" ht="17.25" customHeight="1" thickBot="1">
      <c r="C31" s="1272" t="s">
        <v>729</v>
      </c>
      <c r="D31" s="212" t="s">
        <v>35</v>
      </c>
      <c r="E31" s="212" t="s">
        <v>36</v>
      </c>
      <c r="F31" s="212" t="s">
        <v>37</v>
      </c>
      <c r="G31" s="212" t="s">
        <v>38</v>
      </c>
      <c r="H31" s="212"/>
      <c r="I31" s="204" t="s">
        <v>39</v>
      </c>
      <c r="J31" s="204" t="s">
        <v>40</v>
      </c>
      <c r="K31" s="205"/>
    </row>
    <row r="32" spans="2:10" ht="39" customHeight="1">
      <c r="B32" s="213" t="s">
        <v>41</v>
      </c>
      <c r="C32" s="1268" t="s">
        <v>740</v>
      </c>
      <c r="D32" s="363">
        <v>800</v>
      </c>
      <c r="E32" s="364">
        <v>24</v>
      </c>
      <c r="F32" s="385">
        <v>40</v>
      </c>
      <c r="G32" s="214">
        <f>D32*E32/F32</f>
        <v>480</v>
      </c>
      <c r="H32" s="214"/>
      <c r="I32" s="214">
        <f>G32</f>
        <v>480</v>
      </c>
      <c r="J32" s="215"/>
    </row>
    <row r="33" spans="2:10" ht="39" customHeight="1" thickBot="1">
      <c r="B33" s="216"/>
      <c r="C33" s="1269" t="s">
        <v>55</v>
      </c>
      <c r="D33" s="365">
        <v>400</v>
      </c>
      <c r="E33" s="366">
        <v>24</v>
      </c>
      <c r="F33" s="386">
        <v>40</v>
      </c>
      <c r="G33" s="217">
        <f>D33*E33/F33</f>
        <v>240</v>
      </c>
      <c r="H33" s="217"/>
      <c r="I33" s="217"/>
      <c r="J33" s="218">
        <f>G33</f>
        <v>240</v>
      </c>
    </row>
    <row r="34" spans="2:10" ht="33" customHeight="1">
      <c r="B34" s="219" t="s">
        <v>42</v>
      </c>
      <c r="C34" s="1270" t="s">
        <v>733</v>
      </c>
      <c r="D34" s="363">
        <v>150</v>
      </c>
      <c r="E34" s="364">
        <v>32</v>
      </c>
      <c r="F34" s="238">
        <v>1</v>
      </c>
      <c r="G34" s="222">
        <f>D34*E34*F34</f>
        <v>4800</v>
      </c>
      <c r="H34" s="222"/>
      <c r="I34" s="222">
        <f>G34</f>
        <v>4800</v>
      </c>
      <c r="J34" s="223"/>
    </row>
    <row r="35" spans="2:10" ht="33" customHeight="1" thickBot="1">
      <c r="B35" s="220"/>
      <c r="C35" s="1271" t="s">
        <v>734</v>
      </c>
      <c r="D35" s="365">
        <v>133</v>
      </c>
      <c r="E35" s="366">
        <v>32</v>
      </c>
      <c r="F35" s="345">
        <v>1</v>
      </c>
      <c r="G35" s="224">
        <f>D35*E35*F35</f>
        <v>4256</v>
      </c>
      <c r="H35" s="224"/>
      <c r="I35" s="224"/>
      <c r="J35" s="225">
        <f>G35</f>
        <v>4256</v>
      </c>
    </row>
    <row r="36" ht="33" customHeight="1" thickBot="1">
      <c r="B36" s="346" t="s">
        <v>261</v>
      </c>
    </row>
    <row r="37" spans="2:8" ht="24" customHeight="1" thickBot="1">
      <c r="B37" s="347" t="s">
        <v>211</v>
      </c>
      <c r="C37" s="367">
        <v>11</v>
      </c>
      <c r="D37" s="348" t="s">
        <v>160</v>
      </c>
      <c r="E37" s="348"/>
      <c r="F37" s="368">
        <v>9</v>
      </c>
      <c r="G37" s="349" t="s">
        <v>31</v>
      </c>
      <c r="H37" s="904"/>
    </row>
    <row r="38" spans="2:10" ht="27.75" customHeight="1" thickBot="1">
      <c r="B38" s="221" t="s">
        <v>43</v>
      </c>
      <c r="C38" s="239" t="s">
        <v>156</v>
      </c>
      <c r="D38" s="240" t="s">
        <v>157</v>
      </c>
      <c r="E38" s="241" t="s">
        <v>162</v>
      </c>
      <c r="F38" s="242"/>
      <c r="G38" s="243" t="s">
        <v>158</v>
      </c>
      <c r="H38" s="912"/>
      <c r="I38" s="244"/>
      <c r="J38" s="244"/>
    </row>
    <row r="39" spans="2:8" ht="18" customHeight="1">
      <c r="B39" s="245" t="s">
        <v>137</v>
      </c>
      <c r="C39" s="369">
        <v>55000</v>
      </c>
      <c r="D39" s="370">
        <v>2500</v>
      </c>
      <c r="E39" s="371"/>
      <c r="F39" s="372">
        <v>50000</v>
      </c>
      <c r="G39" s="373">
        <v>1800</v>
      </c>
      <c r="H39" s="913"/>
    </row>
    <row r="40" spans="2:9" ht="18" customHeight="1">
      <c r="B40" s="246" t="s">
        <v>150</v>
      </c>
      <c r="C40" s="374">
        <v>45000</v>
      </c>
      <c r="D40" s="370">
        <v>2500</v>
      </c>
      <c r="E40" s="375"/>
      <c r="F40" s="376">
        <v>40000</v>
      </c>
      <c r="G40" s="370">
        <v>2500</v>
      </c>
      <c r="H40" s="913"/>
      <c r="I40" s="244"/>
    </row>
    <row r="41" spans="1:9" ht="18" customHeight="1">
      <c r="A41" s="202">
        <v>1</v>
      </c>
      <c r="B41" s="246" t="s">
        <v>138</v>
      </c>
      <c r="C41" s="374">
        <v>40000</v>
      </c>
      <c r="D41" s="370">
        <v>1800</v>
      </c>
      <c r="E41" s="375"/>
      <c r="F41" s="376">
        <v>35000</v>
      </c>
      <c r="G41" s="370">
        <v>1800</v>
      </c>
      <c r="H41" s="913"/>
      <c r="I41" s="244"/>
    </row>
    <row r="42" spans="1:9" ht="18" customHeight="1">
      <c r="A42" s="202">
        <v>2</v>
      </c>
      <c r="B42" s="246" t="s">
        <v>148</v>
      </c>
      <c r="C42" s="374">
        <v>24000</v>
      </c>
      <c r="D42" s="370">
        <v>2500</v>
      </c>
      <c r="E42" s="375"/>
      <c r="F42" s="376">
        <v>22000</v>
      </c>
      <c r="G42" s="370">
        <v>2500</v>
      </c>
      <c r="H42" s="913"/>
      <c r="I42" s="244"/>
    </row>
    <row r="43" spans="1:9" ht="18" customHeight="1">
      <c r="A43" s="202">
        <v>3</v>
      </c>
      <c r="B43" s="246" t="s">
        <v>139</v>
      </c>
      <c r="C43" s="374">
        <v>25000</v>
      </c>
      <c r="D43" s="370">
        <v>1800</v>
      </c>
      <c r="E43" s="375"/>
      <c r="F43" s="376">
        <v>23000</v>
      </c>
      <c r="G43" s="370">
        <v>1800</v>
      </c>
      <c r="H43" s="913"/>
      <c r="I43" s="244"/>
    </row>
    <row r="44" spans="1:9" ht="18" customHeight="1">
      <c r="A44" s="202">
        <v>4</v>
      </c>
      <c r="B44" s="246" t="s">
        <v>140</v>
      </c>
      <c r="C44" s="374">
        <v>25000</v>
      </c>
      <c r="D44" s="370">
        <v>1800</v>
      </c>
      <c r="E44" s="375"/>
      <c r="F44" s="376">
        <v>23000</v>
      </c>
      <c r="G44" s="370">
        <v>1800</v>
      </c>
      <c r="H44" s="913"/>
      <c r="I44" s="244"/>
    </row>
    <row r="45" spans="1:9" ht="18" customHeight="1">
      <c r="A45" s="202">
        <v>5</v>
      </c>
      <c r="B45" s="246" t="s">
        <v>141</v>
      </c>
      <c r="C45" s="374">
        <v>25000</v>
      </c>
      <c r="D45" s="370">
        <v>1800</v>
      </c>
      <c r="E45" s="375"/>
      <c r="F45" s="376">
        <v>23000</v>
      </c>
      <c r="G45" s="370">
        <v>1800</v>
      </c>
      <c r="H45" s="913"/>
      <c r="I45" s="244"/>
    </row>
    <row r="46" spans="1:9" ht="18" customHeight="1">
      <c r="A46" s="202">
        <v>6</v>
      </c>
      <c r="B46" s="246" t="s">
        <v>142</v>
      </c>
      <c r="C46" s="1493">
        <v>25000</v>
      </c>
      <c r="D46" s="370">
        <v>1800</v>
      </c>
      <c r="E46" s="375"/>
      <c r="F46" s="376"/>
      <c r="G46" s="370"/>
      <c r="H46" s="913"/>
      <c r="I46" s="244"/>
    </row>
    <row r="47" spans="1:9" ht="18" customHeight="1">
      <c r="A47" s="202">
        <v>7</v>
      </c>
      <c r="B47" s="246" t="s">
        <v>143</v>
      </c>
      <c r="C47" s="374">
        <v>25000</v>
      </c>
      <c r="D47" s="370">
        <v>1800</v>
      </c>
      <c r="E47" s="375"/>
      <c r="F47" s="376"/>
      <c r="G47" s="370"/>
      <c r="H47" s="913"/>
      <c r="I47" s="244"/>
    </row>
    <row r="48" spans="1:9" ht="18" customHeight="1">
      <c r="A48" s="202">
        <v>8</v>
      </c>
      <c r="B48" s="246" t="s">
        <v>144</v>
      </c>
      <c r="C48" s="374"/>
      <c r="D48" s="370"/>
      <c r="E48" s="375"/>
      <c r="F48" s="376"/>
      <c r="G48" s="370"/>
      <c r="H48" s="913"/>
      <c r="I48" s="244"/>
    </row>
    <row r="49" spans="1:9" ht="18" customHeight="1">
      <c r="A49" s="202">
        <v>9</v>
      </c>
      <c r="B49" s="246" t="s">
        <v>145</v>
      </c>
      <c r="C49" s="374"/>
      <c r="D49" s="370"/>
      <c r="E49" s="375"/>
      <c r="F49" s="376"/>
      <c r="G49" s="370"/>
      <c r="H49" s="913"/>
      <c r="I49" s="244"/>
    </row>
    <row r="50" spans="1:9" ht="18" customHeight="1">
      <c r="A50" s="202">
        <v>10</v>
      </c>
      <c r="B50" s="246" t="s">
        <v>146</v>
      </c>
      <c r="C50" s="374"/>
      <c r="D50" s="370"/>
      <c r="E50" s="375"/>
      <c r="F50" s="376"/>
      <c r="G50" s="370"/>
      <c r="H50" s="913"/>
      <c r="I50" s="244"/>
    </row>
    <row r="51" spans="1:9" ht="18" customHeight="1">
      <c r="A51" s="202">
        <v>11</v>
      </c>
      <c r="B51" s="246" t="s">
        <v>147</v>
      </c>
      <c r="C51" s="374"/>
      <c r="D51" s="370"/>
      <c r="E51" s="377"/>
      <c r="F51" s="378"/>
      <c r="G51" s="370"/>
      <c r="H51" s="913"/>
      <c r="I51" s="244"/>
    </row>
    <row r="52" spans="1:9" ht="18" customHeight="1">
      <c r="A52" s="202">
        <v>12</v>
      </c>
      <c r="B52" s="246" t="s">
        <v>149</v>
      </c>
      <c r="C52" s="379"/>
      <c r="D52" s="380"/>
      <c r="E52" s="377"/>
      <c r="F52" s="378"/>
      <c r="G52" s="378"/>
      <c r="H52" s="913"/>
      <c r="I52" s="244"/>
    </row>
    <row r="53" spans="1:9" ht="18" customHeight="1">
      <c r="A53" s="202">
        <v>13</v>
      </c>
      <c r="B53" s="246"/>
      <c r="C53" s="379"/>
      <c r="D53" s="380"/>
      <c r="E53" s="377"/>
      <c r="F53" s="378"/>
      <c r="G53" s="378"/>
      <c r="H53" s="913"/>
      <c r="I53" s="244"/>
    </row>
    <row r="54" spans="1:9" ht="18" customHeight="1">
      <c r="A54" s="202">
        <v>14</v>
      </c>
      <c r="B54" s="246"/>
      <c r="C54" s="379"/>
      <c r="D54" s="380"/>
      <c r="E54" s="377"/>
      <c r="F54" s="378"/>
      <c r="G54" s="378"/>
      <c r="H54" s="913"/>
      <c r="I54" s="244"/>
    </row>
    <row r="55" spans="1:9" ht="18" customHeight="1" thickBot="1">
      <c r="A55" s="202">
        <v>15</v>
      </c>
      <c r="B55" s="247"/>
      <c r="C55" s="381"/>
      <c r="D55" s="382"/>
      <c r="E55" s="383"/>
      <c r="F55" s="384"/>
      <c r="G55" s="384"/>
      <c r="H55" s="913"/>
      <c r="I55" s="244"/>
    </row>
    <row r="56" spans="2:9" ht="18" customHeight="1" thickBot="1">
      <c r="B56" s="355" t="s">
        <v>275</v>
      </c>
      <c r="C56" s="350">
        <f>SUM(C39:C52)</f>
        <v>289000</v>
      </c>
      <c r="D56" s="351">
        <f>SUM(D39:D52)</f>
        <v>18300</v>
      </c>
      <c r="E56" s="352"/>
      <c r="F56" s="353">
        <f>SUM(F39:F52)</f>
        <v>216000</v>
      </c>
      <c r="G56" s="354">
        <f>SUM(G39:G52)</f>
        <v>14000</v>
      </c>
      <c r="H56" s="914"/>
      <c r="I56" s="244"/>
    </row>
  </sheetData>
  <sheetProtection password="CC8F" sheet="1" selectLockedCells="1"/>
  <protectedRanges>
    <protectedRange sqref="D6:D24" name="範圍3"/>
    <protectedRange sqref="D1 B29 C30 C28:H28" name="範圍2"/>
    <protectedRange password="CC8F" sqref="D6:D15" name="範圍1"/>
  </protectedRanges>
  <mergeCells count="8">
    <mergeCell ref="M23:V23"/>
    <mergeCell ref="M25:V25"/>
    <mergeCell ref="M9:V9"/>
    <mergeCell ref="N3:T3"/>
    <mergeCell ref="M14:V14"/>
    <mergeCell ref="M17:V17"/>
    <mergeCell ref="M21:V21"/>
    <mergeCell ref="M22:V22"/>
  </mergeCells>
  <printOptions/>
  <pageMargins left="0.1968503937007874" right="0.1968503937007874" top="0.2755905511811024" bottom="0.1968503937007874" header="0.1968503937007874" footer="0.2755905511811024"/>
  <pageSetup horizontalDpi="600" verticalDpi="600" orientation="landscape" paperSize="9" r:id="rId4"/>
  <headerFooter alignWithMargins="0">
    <oddHeader>&amp;R&amp;D&amp;T</oddHeader>
    <oddFooter>&amp;C&amp;P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BT62"/>
  <sheetViews>
    <sheetView zoomScale="91" zoomScaleNormal="91" zoomScalePageLayoutView="0" workbookViewId="0" topLeftCell="A34">
      <selection activeCell="AV61" sqref="AV61"/>
    </sheetView>
  </sheetViews>
  <sheetFormatPr defaultColWidth="9.00390625" defaultRowHeight="16.5"/>
  <cols>
    <col min="1" max="1" width="4.625" style="0" customWidth="1"/>
    <col min="2" max="71" width="2.50390625" style="0" customWidth="1"/>
    <col min="72" max="72" width="4.25390625" style="0" customWidth="1"/>
    <col min="73" max="143" width="2.50390625" style="0" customWidth="1"/>
  </cols>
  <sheetData>
    <row r="1" spans="3:47" ht="27" customHeight="1">
      <c r="C1" s="273" t="s">
        <v>195</v>
      </c>
      <c r="K1" s="275" t="s">
        <v>337</v>
      </c>
      <c r="L1" s="275"/>
      <c r="M1" s="275"/>
      <c r="N1" s="275"/>
      <c r="O1" s="275"/>
      <c r="P1" s="275"/>
      <c r="Q1" s="275"/>
      <c r="R1" s="275"/>
      <c r="S1" s="275"/>
      <c r="T1" s="275" t="s">
        <v>198</v>
      </c>
      <c r="U1" s="275"/>
      <c r="V1" s="275"/>
      <c r="W1" s="275"/>
      <c r="X1" s="275"/>
      <c r="Y1" s="275"/>
      <c r="Z1" s="275"/>
      <c r="AA1" s="275"/>
      <c r="AC1" s="275"/>
      <c r="AD1" s="275"/>
      <c r="AE1" s="275"/>
      <c r="AF1" s="276"/>
      <c r="AG1" s="276"/>
      <c r="AH1" s="276"/>
      <c r="AM1" s="275" t="s">
        <v>183</v>
      </c>
      <c r="AU1" s="278" t="s">
        <v>202</v>
      </c>
    </row>
    <row r="2" spans="1:71" ht="28.5">
      <c r="A2" s="2"/>
      <c r="B2" s="2"/>
      <c r="C2" s="2"/>
      <c r="D2" s="1748" t="s">
        <v>171</v>
      </c>
      <c r="E2" s="1748"/>
      <c r="F2" s="1748"/>
      <c r="G2" s="1748"/>
      <c r="H2" s="1748"/>
      <c r="I2" s="1748"/>
      <c r="J2" s="1748"/>
      <c r="K2" s="1748"/>
      <c r="L2" s="1748"/>
      <c r="M2" s="1748"/>
      <c r="N2" s="1748"/>
      <c r="O2" s="1748"/>
      <c r="P2" s="1748"/>
      <c r="Q2" s="1748"/>
      <c r="R2" s="1748"/>
      <c r="S2" s="1748"/>
      <c r="T2" s="1748"/>
      <c r="U2" s="1748"/>
      <c r="V2" s="1748"/>
      <c r="W2" s="1748"/>
      <c r="X2" s="1748"/>
      <c r="Y2" s="1748"/>
      <c r="Z2" s="1748"/>
      <c r="AA2" s="1748"/>
      <c r="AB2" s="2"/>
      <c r="AC2" s="2"/>
      <c r="AD2" s="2"/>
      <c r="AE2" s="1748" t="s">
        <v>75</v>
      </c>
      <c r="AF2" s="1748"/>
      <c r="AG2" s="1748"/>
      <c r="AH2" s="1748"/>
      <c r="AI2" s="1748"/>
      <c r="AJ2" s="1748"/>
      <c r="AK2" s="1748"/>
      <c r="AL2" s="1748"/>
      <c r="AM2" s="1748"/>
      <c r="AN2" s="1749">
        <v>249</v>
      </c>
      <c r="AO2" s="1749"/>
      <c r="AP2" s="1749"/>
      <c r="AQ2" s="1749"/>
      <c r="AR2" s="1748" t="s">
        <v>76</v>
      </c>
      <c r="AS2" s="1748"/>
      <c r="AT2" s="1744" t="s">
        <v>77</v>
      </c>
      <c r="AU2" s="1745"/>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46">
        <v>42412</v>
      </c>
      <c r="C3" s="1747"/>
      <c r="D3" s="1746">
        <v>42413</v>
      </c>
      <c r="E3" s="1747"/>
      <c r="F3" s="1746">
        <v>42414</v>
      </c>
      <c r="G3" s="1747"/>
      <c r="H3" s="1746">
        <v>42415</v>
      </c>
      <c r="I3" s="1747"/>
      <c r="J3" s="1746">
        <v>42416</v>
      </c>
      <c r="K3" s="1747"/>
      <c r="L3" s="1746">
        <v>42417</v>
      </c>
      <c r="M3" s="1747"/>
      <c r="N3" s="1746">
        <v>42418</v>
      </c>
      <c r="O3" s="1747"/>
      <c r="P3" s="1746">
        <v>42419</v>
      </c>
      <c r="Q3" s="1747"/>
      <c r="R3" s="1746">
        <v>42420</v>
      </c>
      <c r="S3" s="1747"/>
      <c r="T3" s="1746">
        <v>42421</v>
      </c>
      <c r="U3" s="1747"/>
      <c r="V3" s="1746">
        <v>42422</v>
      </c>
      <c r="W3" s="1747"/>
      <c r="X3" s="1746">
        <v>42423</v>
      </c>
      <c r="Y3" s="1747"/>
      <c r="Z3" s="1746">
        <v>42424</v>
      </c>
      <c r="AA3" s="1747"/>
      <c r="AB3" s="1746">
        <v>42425</v>
      </c>
      <c r="AC3" s="1747"/>
      <c r="AD3" s="1746">
        <v>42426</v>
      </c>
      <c r="AE3" s="1747"/>
      <c r="AF3" s="1746">
        <v>42427</v>
      </c>
      <c r="AG3" s="1747"/>
      <c r="AH3" s="1746">
        <v>42428</v>
      </c>
      <c r="AI3" s="1747"/>
      <c r="AJ3" s="1746">
        <v>42429</v>
      </c>
      <c r="AK3" s="1747"/>
      <c r="AL3" s="1746">
        <v>42430</v>
      </c>
      <c r="AM3" s="1747"/>
      <c r="AN3" s="1746">
        <v>42431</v>
      </c>
      <c r="AO3" s="1747"/>
      <c r="AP3" s="1746">
        <v>42432</v>
      </c>
      <c r="AQ3" s="1747"/>
      <c r="AR3" s="1746">
        <v>42433</v>
      </c>
      <c r="AS3" s="1747"/>
      <c r="AT3" s="1746">
        <v>42434</v>
      </c>
      <c r="AU3" s="1747"/>
      <c r="AV3" s="1746">
        <v>42435</v>
      </c>
      <c r="AW3" s="1747"/>
      <c r="AX3" s="1746">
        <v>42436</v>
      </c>
      <c r="AY3" s="1747"/>
      <c r="AZ3" s="1746">
        <v>42437</v>
      </c>
      <c r="BA3" s="1747"/>
      <c r="BB3" s="1746">
        <v>42438</v>
      </c>
      <c r="BC3" s="1747"/>
      <c r="BD3" s="1746">
        <v>42439</v>
      </c>
      <c r="BE3" s="1747"/>
      <c r="BF3" s="1746">
        <v>42440</v>
      </c>
      <c r="BG3" s="1747"/>
      <c r="BH3" s="1746">
        <v>42441</v>
      </c>
      <c r="BI3" s="1747"/>
      <c r="BJ3" s="1746">
        <v>42442</v>
      </c>
      <c r="BK3" s="1747"/>
      <c r="BL3" s="1746">
        <v>42443</v>
      </c>
      <c r="BM3" s="1747"/>
      <c r="BN3" s="1746">
        <v>42444</v>
      </c>
      <c r="BO3" s="1747"/>
      <c r="BP3" s="1746">
        <v>42445</v>
      </c>
      <c r="BQ3" s="1747"/>
      <c r="BR3" s="1746">
        <v>42446</v>
      </c>
      <c r="BS3" s="1747"/>
    </row>
    <row r="4" spans="1:71" ht="16.5">
      <c r="A4" s="6" t="s">
        <v>79</v>
      </c>
      <c r="B4" s="1750">
        <f>B3</f>
        <v>42412</v>
      </c>
      <c r="C4" s="1751"/>
      <c r="D4" s="1750">
        <f>D3</f>
        <v>42413</v>
      </c>
      <c r="E4" s="1751"/>
      <c r="F4" s="1750">
        <f>F3</f>
        <v>42414</v>
      </c>
      <c r="G4" s="1751"/>
      <c r="H4" s="1750">
        <f>H3</f>
        <v>42415</v>
      </c>
      <c r="I4" s="1751"/>
      <c r="J4" s="1750">
        <f>J3</f>
        <v>42416</v>
      </c>
      <c r="K4" s="1751"/>
      <c r="L4" s="1750">
        <f>L3</f>
        <v>42417</v>
      </c>
      <c r="M4" s="1751"/>
      <c r="N4" s="1750">
        <f>N3</f>
        <v>42418</v>
      </c>
      <c r="O4" s="1751"/>
      <c r="P4" s="1750">
        <f>P3</f>
        <v>42419</v>
      </c>
      <c r="Q4" s="1751"/>
      <c r="R4" s="1750">
        <f>R3</f>
        <v>42420</v>
      </c>
      <c r="S4" s="1751"/>
      <c r="T4" s="1750">
        <f>T3</f>
        <v>42421</v>
      </c>
      <c r="U4" s="1751"/>
      <c r="V4" s="1750">
        <f>V3</f>
        <v>42422</v>
      </c>
      <c r="W4" s="1751"/>
      <c r="X4" s="1750">
        <f>X3</f>
        <v>42423</v>
      </c>
      <c r="Y4" s="1751"/>
      <c r="Z4" s="1750">
        <f>Z3</f>
        <v>42424</v>
      </c>
      <c r="AA4" s="1751"/>
      <c r="AB4" s="1750">
        <f>AB3</f>
        <v>42425</v>
      </c>
      <c r="AC4" s="1751"/>
      <c r="AD4" s="1750">
        <f>AD3</f>
        <v>42426</v>
      </c>
      <c r="AE4" s="1751"/>
      <c r="AF4" s="1750">
        <f>AF3</f>
        <v>42427</v>
      </c>
      <c r="AG4" s="1751"/>
      <c r="AH4" s="1750">
        <f>AH3</f>
        <v>42428</v>
      </c>
      <c r="AI4" s="1751"/>
      <c r="AJ4" s="1750">
        <f>AJ3</f>
        <v>42429</v>
      </c>
      <c r="AK4" s="1751"/>
      <c r="AL4" s="1750">
        <f>AL3</f>
        <v>42430</v>
      </c>
      <c r="AM4" s="1751"/>
      <c r="AN4" s="1750">
        <f>AN3</f>
        <v>42431</v>
      </c>
      <c r="AO4" s="1751"/>
      <c r="AP4" s="1750">
        <f>AP3</f>
        <v>42432</v>
      </c>
      <c r="AQ4" s="1751"/>
      <c r="AR4" s="1750">
        <f>AR3</f>
        <v>42433</v>
      </c>
      <c r="AS4" s="1751"/>
      <c r="AT4" s="1750">
        <f>AT3</f>
        <v>42434</v>
      </c>
      <c r="AU4" s="1751"/>
      <c r="AV4" s="1750">
        <f>AV3</f>
        <v>42435</v>
      </c>
      <c r="AW4" s="1751"/>
      <c r="AX4" s="1750">
        <f>AX3</f>
        <v>42436</v>
      </c>
      <c r="AY4" s="1751"/>
      <c r="AZ4" s="1750">
        <f>AZ3</f>
        <v>42437</v>
      </c>
      <c r="BA4" s="1751"/>
      <c r="BB4" s="1750">
        <f>BB3</f>
        <v>42438</v>
      </c>
      <c r="BC4" s="1751"/>
      <c r="BD4" s="1750">
        <f>BD3</f>
        <v>42439</v>
      </c>
      <c r="BE4" s="1751"/>
      <c r="BF4" s="1750">
        <f>BF3</f>
        <v>42440</v>
      </c>
      <c r="BG4" s="1751"/>
      <c r="BH4" s="1750">
        <f>BH3</f>
        <v>42441</v>
      </c>
      <c r="BI4" s="1751"/>
      <c r="BJ4" s="1750">
        <f>BJ3</f>
        <v>42442</v>
      </c>
      <c r="BK4" s="1751"/>
      <c r="BL4" s="1750">
        <f>BL3</f>
        <v>42443</v>
      </c>
      <c r="BM4" s="1751"/>
      <c r="BN4" s="1750">
        <f>BN3</f>
        <v>42444</v>
      </c>
      <c r="BO4" s="1751"/>
      <c r="BP4" s="1750">
        <f>BP3</f>
        <v>42445</v>
      </c>
      <c r="BQ4" s="1751"/>
      <c r="BR4" s="1750">
        <f>BR3</f>
        <v>42446</v>
      </c>
      <c r="BS4" s="1751"/>
    </row>
    <row r="5" spans="1:71" ht="16.5">
      <c r="A5" s="7"/>
      <c r="B5" s="1717"/>
      <c r="C5" s="1718"/>
      <c r="D5" s="1717"/>
      <c r="E5" s="1718"/>
      <c r="F5" s="1717"/>
      <c r="G5" s="1718"/>
      <c r="H5" s="1717"/>
      <c r="I5" s="1718"/>
      <c r="J5" s="1717"/>
      <c r="K5" s="1718"/>
      <c r="L5" s="1717"/>
      <c r="M5" s="1718"/>
      <c r="N5" s="1717"/>
      <c r="O5" s="1718"/>
      <c r="P5" s="1717"/>
      <c r="Q5" s="1718"/>
      <c r="R5" s="1717"/>
      <c r="S5" s="1718"/>
      <c r="T5" s="1717"/>
      <c r="U5" s="1718"/>
      <c r="V5" s="1717"/>
      <c r="W5" s="1718"/>
      <c r="X5" s="1717"/>
      <c r="Y5" s="1718"/>
      <c r="Z5" s="1717"/>
      <c r="AA5" s="1718"/>
      <c r="AB5" s="1717"/>
      <c r="AC5" s="1718"/>
      <c r="AD5" s="1717"/>
      <c r="AE5" s="1718"/>
      <c r="AF5" s="1717"/>
      <c r="AG5" s="1718"/>
      <c r="AH5" s="1717"/>
      <c r="AI5" s="1718"/>
      <c r="AJ5" s="1717"/>
      <c r="AK5" s="1718"/>
      <c r="AL5" s="1717"/>
      <c r="AM5" s="1718"/>
      <c r="AN5" s="1717"/>
      <c r="AO5" s="1718"/>
      <c r="AP5" s="1717"/>
      <c r="AQ5" s="1718"/>
      <c r="AR5" s="1717"/>
      <c r="AS5" s="1718"/>
      <c r="AT5" s="1717"/>
      <c r="AU5" s="1718"/>
      <c r="AV5" s="1717"/>
      <c r="AW5" s="1718"/>
      <c r="AX5" s="1754" t="s">
        <v>199</v>
      </c>
      <c r="AY5" s="1755"/>
      <c r="AZ5" s="1754" t="s">
        <v>199</v>
      </c>
      <c r="BA5" s="1755"/>
      <c r="BB5" s="1754" t="s">
        <v>199</v>
      </c>
      <c r="BC5" s="1755"/>
      <c r="BD5" s="1754" t="s">
        <v>199</v>
      </c>
      <c r="BE5" s="1755"/>
      <c r="BF5" s="1754" t="s">
        <v>199</v>
      </c>
      <c r="BG5" s="1755"/>
      <c r="BH5" s="1717"/>
      <c r="BI5" s="1718"/>
      <c r="BJ5" s="1717"/>
      <c r="BK5" s="1718"/>
      <c r="BL5" s="1754" t="s">
        <v>199</v>
      </c>
      <c r="BM5" s="1755"/>
      <c r="BN5" s="1717"/>
      <c r="BO5" s="1718"/>
      <c r="BP5" s="1717"/>
      <c r="BQ5" s="1718"/>
      <c r="BR5" s="1752" t="s">
        <v>199</v>
      </c>
      <c r="BS5" s="1753"/>
    </row>
    <row r="6" spans="1:71" ht="16.5">
      <c r="A6" s="10" t="s">
        <v>80</v>
      </c>
      <c r="B6" s="1711" t="s">
        <v>81</v>
      </c>
      <c r="C6" s="1712"/>
      <c r="D6" s="1711" t="s">
        <v>82</v>
      </c>
      <c r="E6" s="1712"/>
      <c r="F6" s="1711" t="s">
        <v>82</v>
      </c>
      <c r="G6" s="1712"/>
      <c r="H6" s="1711" t="s">
        <v>81</v>
      </c>
      <c r="I6" s="1712"/>
      <c r="J6" s="1711" t="s">
        <v>81</v>
      </c>
      <c r="K6" s="1712"/>
      <c r="L6" s="1711" t="s">
        <v>81</v>
      </c>
      <c r="M6" s="1712"/>
      <c r="N6" s="1711" t="s">
        <v>81</v>
      </c>
      <c r="O6" s="1712"/>
      <c r="P6" s="1711" t="s">
        <v>81</v>
      </c>
      <c r="Q6" s="1712"/>
      <c r="R6" s="1711" t="s">
        <v>82</v>
      </c>
      <c r="S6" s="1712"/>
      <c r="T6" s="1711" t="s">
        <v>82</v>
      </c>
      <c r="U6" s="1712"/>
      <c r="V6" s="1711" t="s">
        <v>81</v>
      </c>
      <c r="W6" s="1712"/>
      <c r="X6" s="1711" t="s">
        <v>81</v>
      </c>
      <c r="Y6" s="1712"/>
      <c r="Z6" s="1711" t="s">
        <v>81</v>
      </c>
      <c r="AA6" s="1712"/>
      <c r="AB6" s="1711" t="s">
        <v>81</v>
      </c>
      <c r="AC6" s="1712"/>
      <c r="AD6" s="1711" t="s">
        <v>173</v>
      </c>
      <c r="AE6" s="1712"/>
      <c r="AF6" s="1711" t="s">
        <v>82</v>
      </c>
      <c r="AG6" s="1712"/>
      <c r="AH6" s="1711" t="s">
        <v>82</v>
      </c>
      <c r="AI6" s="1712"/>
      <c r="AJ6" s="1711" t="s">
        <v>173</v>
      </c>
      <c r="AK6" s="1712"/>
      <c r="AL6" s="1711" t="s">
        <v>173</v>
      </c>
      <c r="AM6" s="1712"/>
      <c r="AN6" s="1711" t="s">
        <v>173</v>
      </c>
      <c r="AO6" s="1712"/>
      <c r="AP6" s="1711" t="s">
        <v>173</v>
      </c>
      <c r="AQ6" s="1712"/>
      <c r="AR6" s="1711" t="s">
        <v>173</v>
      </c>
      <c r="AS6" s="1712"/>
      <c r="AT6" s="1711" t="s">
        <v>82</v>
      </c>
      <c r="AU6" s="1712"/>
      <c r="AV6" s="1711" t="s">
        <v>82</v>
      </c>
      <c r="AW6" s="1712"/>
      <c r="AX6" s="1713" t="s">
        <v>83</v>
      </c>
      <c r="AY6" s="1714"/>
      <c r="AZ6" s="1713" t="s">
        <v>83</v>
      </c>
      <c r="BA6" s="1714"/>
      <c r="BB6" s="1713" t="s">
        <v>83</v>
      </c>
      <c r="BC6" s="1714"/>
      <c r="BD6" s="1713" t="s">
        <v>83</v>
      </c>
      <c r="BE6" s="1714"/>
      <c r="BF6" s="1713" t="s">
        <v>83</v>
      </c>
      <c r="BG6" s="1714"/>
      <c r="BH6" s="1711" t="s">
        <v>82</v>
      </c>
      <c r="BI6" s="1712"/>
      <c r="BJ6" s="1711" t="s">
        <v>82</v>
      </c>
      <c r="BK6" s="1712"/>
      <c r="BL6" s="1713" t="s">
        <v>83</v>
      </c>
      <c r="BM6" s="1714"/>
      <c r="BN6" s="1711" t="s">
        <v>173</v>
      </c>
      <c r="BO6" s="1712"/>
      <c r="BP6" s="1711" t="s">
        <v>84</v>
      </c>
      <c r="BQ6" s="1712"/>
      <c r="BR6" s="1711" t="s">
        <v>84</v>
      </c>
      <c r="BS6" s="1712"/>
    </row>
    <row r="7" spans="1:71" ht="16.5">
      <c r="A7" s="10" t="s">
        <v>85</v>
      </c>
      <c r="B7" s="1711" t="s">
        <v>86</v>
      </c>
      <c r="C7" s="1712"/>
      <c r="D7" s="1711"/>
      <c r="E7" s="1712"/>
      <c r="F7" s="1711"/>
      <c r="G7" s="1712"/>
      <c r="H7" s="1711" t="s">
        <v>86</v>
      </c>
      <c r="I7" s="1712"/>
      <c r="J7" s="1711" t="s">
        <v>86</v>
      </c>
      <c r="K7" s="1712"/>
      <c r="L7" s="1711" t="s">
        <v>86</v>
      </c>
      <c r="M7" s="1712"/>
      <c r="N7" s="1711" t="s">
        <v>86</v>
      </c>
      <c r="O7" s="1712"/>
      <c r="P7" s="1711" t="s">
        <v>86</v>
      </c>
      <c r="Q7" s="1712"/>
      <c r="R7" s="1711"/>
      <c r="S7" s="1712"/>
      <c r="T7" s="1711"/>
      <c r="U7" s="1712"/>
      <c r="V7" s="1711" t="s">
        <v>86</v>
      </c>
      <c r="W7" s="1712"/>
      <c r="X7" s="1711" t="s">
        <v>86</v>
      </c>
      <c r="Y7" s="1712"/>
      <c r="Z7" s="1711" t="s">
        <v>86</v>
      </c>
      <c r="AA7" s="1712"/>
      <c r="AB7" s="1711" t="s">
        <v>86</v>
      </c>
      <c r="AC7" s="1712"/>
      <c r="AD7" s="1711" t="s">
        <v>174</v>
      </c>
      <c r="AE7" s="1712"/>
      <c r="AF7" s="1711"/>
      <c r="AG7" s="1712"/>
      <c r="AH7" s="1711"/>
      <c r="AI7" s="1712"/>
      <c r="AJ7" s="1711" t="s">
        <v>174</v>
      </c>
      <c r="AK7" s="1712"/>
      <c r="AL7" s="1711" t="s">
        <v>174</v>
      </c>
      <c r="AM7" s="1712"/>
      <c r="AN7" s="1711" t="s">
        <v>174</v>
      </c>
      <c r="AO7" s="1712"/>
      <c r="AP7" s="1711" t="s">
        <v>174</v>
      </c>
      <c r="AQ7" s="1712"/>
      <c r="AR7" s="1711" t="s">
        <v>174</v>
      </c>
      <c r="AS7" s="1712"/>
      <c r="AT7" s="1711"/>
      <c r="AU7" s="1712"/>
      <c r="AV7" s="1711"/>
      <c r="AW7" s="1712"/>
      <c r="AX7" s="1713" t="s">
        <v>87</v>
      </c>
      <c r="AY7" s="1714"/>
      <c r="AZ7" s="1713" t="s">
        <v>87</v>
      </c>
      <c r="BA7" s="1714"/>
      <c r="BB7" s="1713" t="s">
        <v>87</v>
      </c>
      <c r="BC7" s="1714"/>
      <c r="BD7" s="1713" t="s">
        <v>87</v>
      </c>
      <c r="BE7" s="1714"/>
      <c r="BF7" s="1713" t="s">
        <v>87</v>
      </c>
      <c r="BG7" s="1714"/>
      <c r="BH7" s="1711"/>
      <c r="BI7" s="1712"/>
      <c r="BJ7" s="1711"/>
      <c r="BK7" s="1712"/>
      <c r="BL7" s="1713" t="s">
        <v>87</v>
      </c>
      <c r="BM7" s="1714"/>
      <c r="BN7" s="1711" t="s">
        <v>174</v>
      </c>
      <c r="BO7" s="1712"/>
      <c r="BP7" s="1711" t="s">
        <v>88</v>
      </c>
      <c r="BQ7" s="1712"/>
      <c r="BR7" s="1711" t="s">
        <v>88</v>
      </c>
      <c r="BS7" s="1712"/>
    </row>
    <row r="8" spans="1:71" ht="16.5">
      <c r="A8" s="10" t="s">
        <v>89</v>
      </c>
      <c r="B8" s="1711" t="s">
        <v>90</v>
      </c>
      <c r="C8" s="1712"/>
      <c r="D8" s="1711"/>
      <c r="E8" s="1712"/>
      <c r="F8" s="1711"/>
      <c r="G8" s="1712"/>
      <c r="H8" s="1711" t="s">
        <v>90</v>
      </c>
      <c r="I8" s="1712"/>
      <c r="J8" s="1711" t="s">
        <v>90</v>
      </c>
      <c r="K8" s="1712"/>
      <c r="L8" s="1711" t="s">
        <v>90</v>
      </c>
      <c r="M8" s="1712"/>
      <c r="N8" s="1711" t="s">
        <v>90</v>
      </c>
      <c r="O8" s="1712"/>
      <c r="P8" s="1711" t="s">
        <v>90</v>
      </c>
      <c r="Q8" s="1712"/>
      <c r="R8" s="1711"/>
      <c r="S8" s="1712"/>
      <c r="T8" s="1711"/>
      <c r="U8" s="1712"/>
      <c r="V8" s="1711" t="s">
        <v>90</v>
      </c>
      <c r="W8" s="1712"/>
      <c r="X8" s="1711" t="s">
        <v>90</v>
      </c>
      <c r="Y8" s="1712"/>
      <c r="Z8" s="1711" t="s">
        <v>90</v>
      </c>
      <c r="AA8" s="1712"/>
      <c r="AB8" s="1711" t="s">
        <v>90</v>
      </c>
      <c r="AC8" s="1712"/>
      <c r="AD8" s="1711" t="s">
        <v>90</v>
      </c>
      <c r="AE8" s="1712"/>
      <c r="AF8" s="1711"/>
      <c r="AG8" s="1712"/>
      <c r="AH8" s="1711"/>
      <c r="AI8" s="1712"/>
      <c r="AJ8" s="1711" t="s">
        <v>90</v>
      </c>
      <c r="AK8" s="1712"/>
      <c r="AL8" s="1711" t="s">
        <v>90</v>
      </c>
      <c r="AM8" s="1712"/>
      <c r="AN8" s="1711" t="s">
        <v>90</v>
      </c>
      <c r="AO8" s="1712"/>
      <c r="AP8" s="1711" t="s">
        <v>90</v>
      </c>
      <c r="AQ8" s="1712"/>
      <c r="AR8" s="1711" t="s">
        <v>90</v>
      </c>
      <c r="AS8" s="1712"/>
      <c r="AT8" s="1711"/>
      <c r="AU8" s="1712"/>
      <c r="AV8" s="1711"/>
      <c r="AW8" s="1712"/>
      <c r="AX8" s="1713" t="s">
        <v>90</v>
      </c>
      <c r="AY8" s="1714"/>
      <c r="AZ8" s="1713" t="s">
        <v>90</v>
      </c>
      <c r="BA8" s="1714"/>
      <c r="BB8" s="1713" t="s">
        <v>90</v>
      </c>
      <c r="BC8" s="1714"/>
      <c r="BD8" s="1713" t="s">
        <v>90</v>
      </c>
      <c r="BE8" s="1714"/>
      <c r="BF8" s="1713" t="s">
        <v>90</v>
      </c>
      <c r="BG8" s="1714"/>
      <c r="BH8" s="1711"/>
      <c r="BI8" s="1712"/>
      <c r="BJ8" s="1711"/>
      <c r="BK8" s="1712"/>
      <c r="BL8" s="1713" t="s">
        <v>90</v>
      </c>
      <c r="BM8" s="1714"/>
      <c r="BN8" s="1711" t="s">
        <v>90</v>
      </c>
      <c r="BO8" s="1712"/>
      <c r="BP8" s="1711" t="s">
        <v>91</v>
      </c>
      <c r="BQ8" s="1712"/>
      <c r="BR8" s="1711" t="s">
        <v>91</v>
      </c>
      <c r="BS8" s="1712"/>
    </row>
    <row r="9" spans="1:71" ht="16.5">
      <c r="A9" s="10" t="s">
        <v>92</v>
      </c>
      <c r="B9" s="1711" t="s">
        <v>93</v>
      </c>
      <c r="C9" s="1712"/>
      <c r="D9" s="1711" t="s">
        <v>94</v>
      </c>
      <c r="E9" s="1712"/>
      <c r="F9" s="1711" t="s">
        <v>94</v>
      </c>
      <c r="G9" s="1712"/>
      <c r="H9" s="1711" t="s">
        <v>93</v>
      </c>
      <c r="I9" s="1712"/>
      <c r="J9" s="1711" t="s">
        <v>93</v>
      </c>
      <c r="K9" s="1712"/>
      <c r="L9" s="1711" t="s">
        <v>93</v>
      </c>
      <c r="M9" s="1712"/>
      <c r="N9" s="1711" t="s">
        <v>93</v>
      </c>
      <c r="O9" s="1712"/>
      <c r="P9" s="1711" t="s">
        <v>93</v>
      </c>
      <c r="Q9" s="1712"/>
      <c r="R9" s="1711" t="s">
        <v>94</v>
      </c>
      <c r="S9" s="1712"/>
      <c r="T9" s="1711" t="s">
        <v>94</v>
      </c>
      <c r="U9" s="1712"/>
      <c r="V9" s="1711" t="s">
        <v>93</v>
      </c>
      <c r="W9" s="1712"/>
      <c r="X9" s="1711" t="s">
        <v>93</v>
      </c>
      <c r="Y9" s="1712"/>
      <c r="Z9" s="1711" t="s">
        <v>93</v>
      </c>
      <c r="AA9" s="1712"/>
      <c r="AB9" s="1711" t="s">
        <v>93</v>
      </c>
      <c r="AC9" s="1712"/>
      <c r="AD9" s="1711" t="s">
        <v>93</v>
      </c>
      <c r="AE9" s="1712"/>
      <c r="AF9" s="1711" t="s">
        <v>94</v>
      </c>
      <c r="AG9" s="1712"/>
      <c r="AH9" s="1711" t="s">
        <v>94</v>
      </c>
      <c r="AI9" s="1712"/>
      <c r="AJ9" s="1711" t="s">
        <v>93</v>
      </c>
      <c r="AK9" s="1712"/>
      <c r="AL9" s="1711" t="s">
        <v>93</v>
      </c>
      <c r="AM9" s="1712"/>
      <c r="AN9" s="1711" t="s">
        <v>93</v>
      </c>
      <c r="AO9" s="1712"/>
      <c r="AP9" s="1711" t="s">
        <v>93</v>
      </c>
      <c r="AQ9" s="1712"/>
      <c r="AR9" s="1711" t="s">
        <v>93</v>
      </c>
      <c r="AS9" s="1712"/>
      <c r="AT9" s="1711" t="s">
        <v>94</v>
      </c>
      <c r="AU9" s="1712"/>
      <c r="AV9" s="1711" t="s">
        <v>94</v>
      </c>
      <c r="AW9" s="1712"/>
      <c r="AX9" s="1713" t="s">
        <v>93</v>
      </c>
      <c r="AY9" s="1714"/>
      <c r="AZ9" s="1713" t="s">
        <v>93</v>
      </c>
      <c r="BA9" s="1714"/>
      <c r="BB9" s="1713" t="s">
        <v>93</v>
      </c>
      <c r="BC9" s="1714"/>
      <c r="BD9" s="1713" t="s">
        <v>93</v>
      </c>
      <c r="BE9" s="1714"/>
      <c r="BF9" s="1713" t="s">
        <v>93</v>
      </c>
      <c r="BG9" s="1714"/>
      <c r="BH9" s="1711" t="s">
        <v>94</v>
      </c>
      <c r="BI9" s="1712"/>
      <c r="BJ9" s="1711" t="s">
        <v>94</v>
      </c>
      <c r="BK9" s="1712"/>
      <c r="BL9" s="1713" t="s">
        <v>93</v>
      </c>
      <c r="BM9" s="1714"/>
      <c r="BN9" s="1711" t="s">
        <v>93</v>
      </c>
      <c r="BO9" s="1712"/>
      <c r="BP9" s="1711" t="s">
        <v>95</v>
      </c>
      <c r="BQ9" s="1712"/>
      <c r="BR9" s="1711" t="s">
        <v>95</v>
      </c>
      <c r="BS9" s="1712"/>
    </row>
    <row r="10" spans="1:71" ht="16.5">
      <c r="A10" s="13"/>
      <c r="B10" s="1705">
        <v>1</v>
      </c>
      <c r="C10" s="1706"/>
      <c r="D10" s="1711"/>
      <c r="E10" s="1712"/>
      <c r="F10" s="1711"/>
      <c r="G10" s="1712"/>
      <c r="H10" s="1711">
        <v>2</v>
      </c>
      <c r="I10" s="1712"/>
      <c r="J10" s="1711">
        <v>3</v>
      </c>
      <c r="K10" s="1712"/>
      <c r="L10" s="1711">
        <v>4</v>
      </c>
      <c r="M10" s="1712"/>
      <c r="N10" s="1711">
        <v>5</v>
      </c>
      <c r="O10" s="1712"/>
      <c r="P10" s="1711">
        <v>6</v>
      </c>
      <c r="Q10" s="1712"/>
      <c r="R10" s="1711"/>
      <c r="S10" s="1712"/>
      <c r="T10" s="1711"/>
      <c r="U10" s="1712"/>
      <c r="V10" s="1711">
        <v>7</v>
      </c>
      <c r="W10" s="1712"/>
      <c r="X10" s="1711">
        <v>8</v>
      </c>
      <c r="Y10" s="1712"/>
      <c r="Z10" s="1711">
        <v>9</v>
      </c>
      <c r="AA10" s="1712"/>
      <c r="AB10" s="1705">
        <v>10</v>
      </c>
      <c r="AC10" s="1706"/>
      <c r="AD10" s="1711">
        <v>11</v>
      </c>
      <c r="AE10" s="1712"/>
      <c r="AF10" s="1711"/>
      <c r="AG10" s="1712"/>
      <c r="AH10" s="1711"/>
      <c r="AI10" s="1712"/>
      <c r="AJ10" s="1705">
        <v>12</v>
      </c>
      <c r="AK10" s="1706"/>
      <c r="AL10" s="1711">
        <v>13</v>
      </c>
      <c r="AM10" s="1712"/>
      <c r="AN10" s="1711">
        <v>14</v>
      </c>
      <c r="AO10" s="1712"/>
      <c r="AP10" s="1711">
        <v>15</v>
      </c>
      <c r="AQ10" s="1712"/>
      <c r="AR10" s="1711">
        <v>16</v>
      </c>
      <c r="AS10" s="1712"/>
      <c r="AT10" s="1705"/>
      <c r="AU10" s="1706"/>
      <c r="AV10" s="1711"/>
      <c r="AW10" s="1712"/>
      <c r="AX10" s="1713">
        <v>2</v>
      </c>
      <c r="AY10" s="1714"/>
      <c r="AZ10" s="1713">
        <v>4</v>
      </c>
      <c r="BA10" s="1714"/>
      <c r="BB10" s="1713">
        <v>6</v>
      </c>
      <c r="BC10" s="1714"/>
      <c r="BD10" s="1713">
        <v>8</v>
      </c>
      <c r="BE10" s="1714"/>
      <c r="BF10" s="1713">
        <v>10</v>
      </c>
      <c r="BG10" s="1714"/>
      <c r="BH10" s="1705"/>
      <c r="BI10" s="1706"/>
      <c r="BJ10" s="1711"/>
      <c r="BK10" s="1712"/>
      <c r="BL10" s="1713">
        <v>12</v>
      </c>
      <c r="BM10" s="1714"/>
      <c r="BN10" s="1711">
        <v>17</v>
      </c>
      <c r="BO10" s="1712"/>
      <c r="BP10" s="1711">
        <v>18</v>
      </c>
      <c r="BQ10" s="1712"/>
      <c r="BR10" s="1711">
        <v>20</v>
      </c>
      <c r="BS10" s="1712"/>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5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56" t="s">
        <v>101</v>
      </c>
      <c r="BI14" s="1757"/>
      <c r="BJ14" s="32"/>
      <c r="BK14" s="31"/>
      <c r="BL14" s="258" t="s">
        <v>103</v>
      </c>
      <c r="BM14" s="258" t="s">
        <v>99</v>
      </c>
      <c r="BN14" s="32"/>
      <c r="BO14" s="31"/>
      <c r="BP14" s="1756"/>
      <c r="BQ14" s="1757"/>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258"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258"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56" t="s">
        <v>89</v>
      </c>
      <c r="BI17" s="1757"/>
      <c r="BJ17" s="32"/>
      <c r="BK17" s="31"/>
      <c r="BL17" s="258" t="s">
        <v>110</v>
      </c>
      <c r="BM17" s="258" t="s">
        <v>108</v>
      </c>
      <c r="BN17" s="32"/>
      <c r="BO17" s="31"/>
      <c r="BP17" s="1756"/>
      <c r="BQ17" s="1757"/>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258"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258"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258"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258"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20"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58"/>
      <c r="K24" s="1758"/>
      <c r="L24" s="42"/>
      <c r="M24" s="42"/>
      <c r="N24" s="42"/>
      <c r="O24" s="42"/>
      <c r="P24" s="1758"/>
      <c r="Q24" s="1758"/>
      <c r="R24" s="1758"/>
      <c r="S24" s="1758"/>
      <c r="T24" s="1758"/>
      <c r="U24" s="1758"/>
      <c r="V24" s="1758"/>
      <c r="W24" s="1758"/>
      <c r="X24" s="1758"/>
      <c r="Y24" s="1758"/>
      <c r="Z24" s="42"/>
      <c r="AA24" s="42"/>
      <c r="AB24" s="1758"/>
      <c r="AC24" s="1767"/>
      <c r="AD24" s="1758"/>
      <c r="AE24" s="1767"/>
      <c r="AF24" s="1758"/>
      <c r="AG24" s="1758"/>
      <c r="AH24" s="1758"/>
      <c r="AI24" s="1758"/>
      <c r="AJ24" s="1759"/>
      <c r="AK24" s="1760"/>
      <c r="AL24" s="1759"/>
      <c r="AM24" s="1760"/>
      <c r="AN24" s="1759"/>
      <c r="AO24" s="1760"/>
      <c r="AP24" s="1759"/>
      <c r="AQ24" s="1760"/>
      <c r="AR24" s="1759"/>
      <c r="AS24" s="1760"/>
      <c r="AT24" s="1758"/>
      <c r="AU24" s="1760"/>
      <c r="AV24" s="1759"/>
      <c r="AW24" s="1760"/>
      <c r="AX24" s="1759">
        <v>0.7361111111111112</v>
      </c>
      <c r="AY24" s="1760"/>
      <c r="AZ24" s="1759">
        <v>0.7361111111111112</v>
      </c>
      <c r="BA24" s="1760"/>
      <c r="BB24" s="1759">
        <v>0.7361111111111112</v>
      </c>
      <c r="BC24" s="1760"/>
      <c r="BD24" s="1759">
        <v>0.7361111111111112</v>
      </c>
      <c r="BE24" s="1760"/>
      <c r="BF24" s="1759">
        <v>0.7361111111111112</v>
      </c>
      <c r="BG24" s="1760"/>
      <c r="BH24" s="1759">
        <v>0.7361111111111112</v>
      </c>
      <c r="BI24" s="1760"/>
      <c r="BJ24" s="1759"/>
      <c r="BK24" s="1760"/>
      <c r="BL24" s="1759">
        <v>0.7361111111111112</v>
      </c>
      <c r="BM24" s="1760"/>
      <c r="BN24" s="43"/>
      <c r="BO24" s="44"/>
      <c r="BP24" s="1759"/>
      <c r="BQ24" s="1760"/>
      <c r="BR24" s="42"/>
      <c r="BS24" s="9"/>
    </row>
    <row r="25" spans="1:71" ht="12.75" customHeight="1">
      <c r="A25" s="45" t="s">
        <v>124</v>
      </c>
      <c r="B25" s="11"/>
      <c r="C25" s="1763" t="s">
        <v>125</v>
      </c>
      <c r="D25" s="1763"/>
      <c r="E25" s="1763"/>
      <c r="F25" s="1763"/>
      <c r="G25" s="1763">
        <v>40</v>
      </c>
      <c r="H25" s="1763"/>
      <c r="I25" s="46" t="s">
        <v>126</v>
      </c>
      <c r="J25" s="1764"/>
      <c r="K25" s="1764"/>
      <c r="L25" s="1765" t="s">
        <v>127</v>
      </c>
      <c r="M25" s="1765"/>
      <c r="N25" s="1765"/>
      <c r="O25" s="1765"/>
      <c r="P25" s="1765"/>
      <c r="Q25" s="1765"/>
      <c r="R25" s="1765"/>
      <c r="S25" s="1765"/>
      <c r="T25" s="1765"/>
      <c r="U25" s="1765"/>
      <c r="V25" s="1765"/>
      <c r="W25" s="1765"/>
      <c r="X25" s="1764"/>
      <c r="Y25" s="1764"/>
      <c r="Z25" s="46"/>
      <c r="AA25" s="46"/>
      <c r="AB25" s="1764"/>
      <c r="AC25" s="1766"/>
      <c r="AD25" s="1764"/>
      <c r="AE25" s="1766"/>
      <c r="AF25" s="1764"/>
      <c r="AG25" s="1764"/>
      <c r="AH25" s="1764"/>
      <c r="AI25" s="1764"/>
      <c r="AJ25" s="1761"/>
      <c r="AK25" s="1762"/>
      <c r="AL25" s="1761"/>
      <c r="AM25" s="1762"/>
      <c r="AN25" s="1761"/>
      <c r="AO25" s="1762"/>
      <c r="AP25" s="1761"/>
      <c r="AQ25" s="1762"/>
      <c r="AR25" s="1761"/>
      <c r="AS25" s="1762"/>
      <c r="AT25" s="1764"/>
      <c r="AU25" s="1762"/>
      <c r="AV25" s="1761"/>
      <c r="AW25" s="1762"/>
      <c r="AX25" s="1761">
        <v>0.8055555555555555</v>
      </c>
      <c r="AY25" s="1762"/>
      <c r="AZ25" s="1761">
        <v>0.8055555555555555</v>
      </c>
      <c r="BA25" s="1762"/>
      <c r="BB25" s="1761">
        <v>0.8055555555555555</v>
      </c>
      <c r="BC25" s="1762"/>
      <c r="BD25" s="1761">
        <v>0.8055555555555555</v>
      </c>
      <c r="BE25" s="1762"/>
      <c r="BF25" s="1761">
        <v>0.8055555555555555</v>
      </c>
      <c r="BG25" s="1762"/>
      <c r="BH25" s="1761">
        <v>0.8055555555555555</v>
      </c>
      <c r="BI25" s="1762"/>
      <c r="BJ25" s="1761"/>
      <c r="BK25" s="1762"/>
      <c r="BL25" s="1761">
        <v>0.8055555555555555</v>
      </c>
      <c r="BM25" s="1762"/>
      <c r="BN25" s="47"/>
      <c r="BO25" s="48"/>
      <c r="BP25" s="1761"/>
      <c r="BQ25" s="1762"/>
      <c r="BR25" s="46"/>
      <c r="BS25" s="12"/>
    </row>
    <row r="26" spans="1:71" ht="12.75" customHeight="1">
      <c r="A26" s="10" t="s">
        <v>128</v>
      </c>
      <c r="B26" s="11"/>
      <c r="C26" s="46"/>
      <c r="D26" s="46"/>
      <c r="E26" s="46"/>
      <c r="F26" s="46"/>
      <c r="G26" s="46"/>
      <c r="H26" s="46"/>
      <c r="I26" s="46"/>
      <c r="J26" s="1768"/>
      <c r="K26" s="1768"/>
      <c r="L26" s="46"/>
      <c r="M26" s="2"/>
      <c r="N26" s="46"/>
      <c r="O26" s="46"/>
      <c r="P26" s="49"/>
      <c r="Q26" s="49"/>
      <c r="R26" s="49"/>
      <c r="S26" s="49"/>
      <c r="T26" s="49"/>
      <c r="U26" s="49"/>
      <c r="V26" s="1768"/>
      <c r="W26" s="1768"/>
      <c r="X26" s="1768"/>
      <c r="Y26" s="1768"/>
      <c r="Z26" s="46"/>
      <c r="AA26" s="46"/>
      <c r="AB26" s="1768"/>
      <c r="AC26" s="1769"/>
      <c r="AD26" s="1768"/>
      <c r="AE26" s="1769"/>
      <c r="AF26" s="1768"/>
      <c r="AG26" s="1768"/>
      <c r="AH26" s="1768"/>
      <c r="AI26" s="1768"/>
      <c r="AJ26" s="1770"/>
      <c r="AK26" s="1771"/>
      <c r="AL26" s="1770"/>
      <c r="AM26" s="1771"/>
      <c r="AN26" s="1770"/>
      <c r="AO26" s="1771"/>
      <c r="AP26" s="1770"/>
      <c r="AQ26" s="1771"/>
      <c r="AR26" s="1770"/>
      <c r="AS26" s="1771"/>
      <c r="AT26" s="1768"/>
      <c r="AU26" s="1771"/>
      <c r="AV26" s="1770"/>
      <c r="AW26" s="1771"/>
      <c r="AX26" s="1770">
        <v>0.8055555555555555</v>
      </c>
      <c r="AY26" s="1771"/>
      <c r="AZ26" s="1770">
        <v>0.8055555555555555</v>
      </c>
      <c r="BA26" s="1771"/>
      <c r="BB26" s="1770">
        <v>0.8055555555555555</v>
      </c>
      <c r="BC26" s="1771"/>
      <c r="BD26" s="1770">
        <v>0.8055555555555555</v>
      </c>
      <c r="BE26" s="1771"/>
      <c r="BF26" s="1770">
        <v>0.8055555555555555</v>
      </c>
      <c r="BG26" s="1771"/>
      <c r="BH26" s="1770">
        <v>0.8055555555555555</v>
      </c>
      <c r="BI26" s="1771"/>
      <c r="BJ26" s="1770"/>
      <c r="BK26" s="1771"/>
      <c r="BL26" s="1770">
        <v>0.8055555555555555</v>
      </c>
      <c r="BM26" s="1771"/>
      <c r="BN26" s="50"/>
      <c r="BO26" s="51"/>
      <c r="BP26" s="1770"/>
      <c r="BQ26" s="1771"/>
      <c r="BR26" s="46"/>
      <c r="BS26" s="12"/>
    </row>
    <row r="27" spans="1:71" ht="12.75" customHeight="1">
      <c r="A27" s="13"/>
      <c r="B27" s="14"/>
      <c r="C27" s="52"/>
      <c r="D27" s="52"/>
      <c r="E27" s="52"/>
      <c r="F27" s="52"/>
      <c r="G27" s="52"/>
      <c r="H27" s="52"/>
      <c r="I27" s="52"/>
      <c r="J27" s="1772"/>
      <c r="K27" s="1772"/>
      <c r="L27" s="52"/>
      <c r="M27" s="52"/>
      <c r="N27" s="52"/>
      <c r="O27" s="52"/>
      <c r="P27" s="1772"/>
      <c r="Q27" s="1772"/>
      <c r="R27" s="1772"/>
      <c r="S27" s="1772"/>
      <c r="T27" s="1772"/>
      <c r="U27" s="1772"/>
      <c r="V27" s="1772"/>
      <c r="W27" s="1772"/>
      <c r="X27" s="1772"/>
      <c r="Y27" s="1772"/>
      <c r="Z27" s="52"/>
      <c r="AA27" s="52"/>
      <c r="AB27" s="1772"/>
      <c r="AC27" s="1773"/>
      <c r="AD27" s="1772"/>
      <c r="AE27" s="1773"/>
      <c r="AF27" s="1772"/>
      <c r="AG27" s="1772"/>
      <c r="AH27" s="1772"/>
      <c r="AI27" s="1772"/>
      <c r="AJ27" s="1775"/>
      <c r="AK27" s="1774"/>
      <c r="AL27" s="1775"/>
      <c r="AM27" s="1774"/>
      <c r="AN27" s="1775"/>
      <c r="AO27" s="1774"/>
      <c r="AP27" s="1775"/>
      <c r="AQ27" s="1774"/>
      <c r="AR27" s="1775"/>
      <c r="AS27" s="1774"/>
      <c r="AT27" s="1772"/>
      <c r="AU27" s="1774"/>
      <c r="AV27" s="1775"/>
      <c r="AW27" s="1774"/>
      <c r="AX27" s="1775">
        <v>0.875</v>
      </c>
      <c r="AY27" s="1774"/>
      <c r="AZ27" s="1775">
        <v>0.875</v>
      </c>
      <c r="BA27" s="1774"/>
      <c r="BB27" s="1775">
        <v>0.875</v>
      </c>
      <c r="BC27" s="1774"/>
      <c r="BD27" s="1775">
        <v>0.875</v>
      </c>
      <c r="BE27" s="1774"/>
      <c r="BF27" s="1775">
        <v>0.875</v>
      </c>
      <c r="BG27" s="1774"/>
      <c r="BH27" s="1775">
        <v>0.875</v>
      </c>
      <c r="BI27" s="1774"/>
      <c r="BJ27" s="1775"/>
      <c r="BK27" s="1774"/>
      <c r="BL27" s="1775">
        <v>0.875</v>
      </c>
      <c r="BM27" s="1774"/>
      <c r="BN27" s="53"/>
      <c r="BO27" s="54"/>
      <c r="BP27" s="1775"/>
      <c r="BQ27" s="1774"/>
      <c r="BR27" s="52"/>
      <c r="BS27" s="15"/>
    </row>
    <row r="28" spans="1:71" ht="12.75" customHeight="1">
      <c r="A28" s="7"/>
      <c r="B28" s="8"/>
      <c r="C28" s="42"/>
      <c r="D28" s="42"/>
      <c r="E28" s="42"/>
      <c r="F28" s="42"/>
      <c r="G28" s="42"/>
      <c r="H28" s="42"/>
      <c r="I28" s="42"/>
      <c r="J28" s="1758"/>
      <c r="K28" s="1758"/>
      <c r="L28" s="42"/>
      <c r="M28" s="42"/>
      <c r="N28" s="42"/>
      <c r="O28" s="42"/>
      <c r="P28" s="1758"/>
      <c r="Q28" s="1758"/>
      <c r="R28" s="1758"/>
      <c r="S28" s="1758"/>
      <c r="T28" s="1758"/>
      <c r="U28" s="1758"/>
      <c r="V28" s="1758"/>
      <c r="W28" s="1758"/>
      <c r="X28" s="1758"/>
      <c r="Y28" s="1758"/>
      <c r="Z28" s="42"/>
      <c r="AA28" s="42"/>
      <c r="AB28" s="1758"/>
      <c r="AC28" s="1767"/>
      <c r="AD28" s="1758"/>
      <c r="AE28" s="1767"/>
      <c r="AF28" s="1758"/>
      <c r="AG28" s="1758"/>
      <c r="AH28" s="1758"/>
      <c r="AI28" s="1758"/>
      <c r="AJ28" s="1759"/>
      <c r="AK28" s="1760"/>
      <c r="AL28" s="1759"/>
      <c r="AM28" s="1760"/>
      <c r="AN28" s="1759"/>
      <c r="AO28" s="1760"/>
      <c r="AP28" s="1759"/>
      <c r="AQ28" s="1760"/>
      <c r="AR28" s="1759"/>
      <c r="AS28" s="1760"/>
      <c r="AT28" s="1758"/>
      <c r="AU28" s="1760"/>
      <c r="AV28" s="1759"/>
      <c r="AW28" s="1760"/>
      <c r="AX28" s="1759">
        <v>0.7361111111111112</v>
      </c>
      <c r="AY28" s="1760"/>
      <c r="AZ28" s="1759">
        <v>0.7361111111111112</v>
      </c>
      <c r="BA28" s="1760"/>
      <c r="BB28" s="1759">
        <v>0.7361111111111112</v>
      </c>
      <c r="BC28" s="1760"/>
      <c r="BD28" s="1759">
        <v>0.7361111111111112</v>
      </c>
      <c r="BE28" s="1760"/>
      <c r="BF28" s="1759">
        <v>0.7361111111111112</v>
      </c>
      <c r="BG28" s="1760"/>
      <c r="BH28" s="1759"/>
      <c r="BI28" s="1760"/>
      <c r="BJ28" s="1759"/>
      <c r="BK28" s="1760"/>
      <c r="BL28" s="1759">
        <v>0.7361111111111112</v>
      </c>
      <c r="BM28" s="1760"/>
      <c r="BN28" s="43"/>
      <c r="BO28" s="44"/>
      <c r="BP28" s="8"/>
      <c r="BQ28" s="9"/>
      <c r="BR28" s="42"/>
      <c r="BS28" s="9"/>
    </row>
    <row r="29" spans="1:71" ht="12.75" customHeight="1">
      <c r="A29" s="45" t="s">
        <v>77</v>
      </c>
      <c r="B29" s="11"/>
      <c r="C29" s="1763" t="s">
        <v>125</v>
      </c>
      <c r="D29" s="1763"/>
      <c r="E29" s="1763"/>
      <c r="F29" s="1763"/>
      <c r="G29" s="1763">
        <v>40</v>
      </c>
      <c r="H29" s="1763"/>
      <c r="I29" s="46" t="s">
        <v>126</v>
      </c>
      <c r="J29" s="1764"/>
      <c r="K29" s="1764"/>
      <c r="L29" s="1765" t="s">
        <v>127</v>
      </c>
      <c r="M29" s="1765"/>
      <c r="N29" s="1765"/>
      <c r="O29" s="1765"/>
      <c r="P29" s="1765"/>
      <c r="Q29" s="1765"/>
      <c r="R29" s="1765"/>
      <c r="S29" s="1765"/>
      <c r="T29" s="1765"/>
      <c r="U29" s="1765"/>
      <c r="V29" s="1765"/>
      <c r="W29" s="1765"/>
      <c r="X29" s="1764"/>
      <c r="Y29" s="1764"/>
      <c r="Z29" s="46"/>
      <c r="AA29" s="46"/>
      <c r="AB29" s="1764"/>
      <c r="AC29" s="1766"/>
      <c r="AD29" s="1764"/>
      <c r="AE29" s="1766"/>
      <c r="AF29" s="1764"/>
      <c r="AG29" s="1764"/>
      <c r="AH29" s="1764"/>
      <c r="AI29" s="1764"/>
      <c r="AJ29" s="1761"/>
      <c r="AK29" s="1762"/>
      <c r="AL29" s="1761"/>
      <c r="AM29" s="1762"/>
      <c r="AN29" s="1761"/>
      <c r="AO29" s="1762"/>
      <c r="AP29" s="1761"/>
      <c r="AQ29" s="1762"/>
      <c r="AR29" s="1761"/>
      <c r="AS29" s="1762"/>
      <c r="AT29" s="1764"/>
      <c r="AU29" s="1762"/>
      <c r="AV29" s="1761"/>
      <c r="AW29" s="1762"/>
      <c r="AX29" s="1761">
        <v>0.8055555555555555</v>
      </c>
      <c r="AY29" s="1762"/>
      <c r="AZ29" s="1761">
        <v>0.8055555555555555</v>
      </c>
      <c r="BA29" s="1762"/>
      <c r="BB29" s="1761">
        <v>0.8055555555555555</v>
      </c>
      <c r="BC29" s="1762"/>
      <c r="BD29" s="1761">
        <v>0.8055555555555555</v>
      </c>
      <c r="BE29" s="1762"/>
      <c r="BF29" s="1761">
        <v>0.8055555555555555</v>
      </c>
      <c r="BG29" s="1762"/>
      <c r="BH29" s="1761"/>
      <c r="BI29" s="1762"/>
      <c r="BJ29" s="1761"/>
      <c r="BK29" s="1762"/>
      <c r="BL29" s="1761">
        <v>0.8055555555555555</v>
      </c>
      <c r="BM29" s="1762"/>
      <c r="BN29" s="47"/>
      <c r="BO29" s="48"/>
      <c r="BP29" s="11"/>
      <c r="BQ29" s="12"/>
      <c r="BR29" s="46"/>
      <c r="BS29" s="12"/>
    </row>
    <row r="30" spans="1:71" ht="12.75" customHeight="1">
      <c r="A30" s="10" t="s">
        <v>128</v>
      </c>
      <c r="B30" s="11"/>
      <c r="C30" s="46"/>
      <c r="D30" s="46"/>
      <c r="E30" s="46"/>
      <c r="F30" s="46"/>
      <c r="G30" s="46"/>
      <c r="H30" s="46"/>
      <c r="I30" s="46"/>
      <c r="J30" s="1768"/>
      <c r="K30" s="1768"/>
      <c r="L30" s="46"/>
      <c r="M30" s="2"/>
      <c r="N30" s="46"/>
      <c r="O30" s="46"/>
      <c r="P30" s="49"/>
      <c r="Q30" s="49"/>
      <c r="R30" s="49"/>
      <c r="S30" s="49"/>
      <c r="T30" s="49"/>
      <c r="U30" s="49"/>
      <c r="V30" s="1768"/>
      <c r="W30" s="1768"/>
      <c r="X30" s="1768"/>
      <c r="Y30" s="1768"/>
      <c r="Z30" s="46"/>
      <c r="AA30" s="46"/>
      <c r="AB30" s="1768"/>
      <c r="AC30" s="1769"/>
      <c r="AD30" s="1768"/>
      <c r="AE30" s="1769"/>
      <c r="AF30" s="1768"/>
      <c r="AG30" s="1768"/>
      <c r="AH30" s="1768"/>
      <c r="AI30" s="1768"/>
      <c r="AJ30" s="1770"/>
      <c r="AK30" s="1771"/>
      <c r="AL30" s="1770"/>
      <c r="AM30" s="1771"/>
      <c r="AN30" s="1770"/>
      <c r="AO30" s="1771"/>
      <c r="AP30" s="1770"/>
      <c r="AQ30" s="1771"/>
      <c r="AR30" s="1770"/>
      <c r="AS30" s="1771"/>
      <c r="AT30" s="1768"/>
      <c r="AU30" s="1771"/>
      <c r="AV30" s="1770"/>
      <c r="AW30" s="1771"/>
      <c r="AX30" s="1770">
        <v>0.8055555555555555</v>
      </c>
      <c r="AY30" s="1771"/>
      <c r="AZ30" s="1770">
        <v>0.8055555555555555</v>
      </c>
      <c r="BA30" s="1771"/>
      <c r="BB30" s="1770">
        <v>0.8055555555555555</v>
      </c>
      <c r="BC30" s="1771"/>
      <c r="BD30" s="1770">
        <v>0.8055555555555555</v>
      </c>
      <c r="BE30" s="1771"/>
      <c r="BF30" s="1770">
        <v>0.8055555555555555</v>
      </c>
      <c r="BG30" s="1771"/>
      <c r="BH30" s="1770"/>
      <c r="BI30" s="1771"/>
      <c r="BJ30" s="1770"/>
      <c r="BK30" s="1771"/>
      <c r="BL30" s="1770">
        <v>0.8055555555555555</v>
      </c>
      <c r="BM30" s="1771"/>
      <c r="BN30" s="50"/>
      <c r="BO30" s="51"/>
      <c r="BP30" s="11"/>
      <c r="BQ30" s="12"/>
      <c r="BR30" s="46"/>
      <c r="BS30" s="12"/>
    </row>
    <row r="31" spans="1:71" ht="12.75" customHeight="1">
      <c r="A31" s="13"/>
      <c r="B31" s="14"/>
      <c r="C31" s="52"/>
      <c r="D31" s="52"/>
      <c r="E31" s="52"/>
      <c r="F31" s="52"/>
      <c r="G31" s="52"/>
      <c r="H31" s="52"/>
      <c r="I31" s="52"/>
      <c r="J31" s="1772"/>
      <c r="K31" s="1772"/>
      <c r="L31" s="52"/>
      <c r="M31" s="52"/>
      <c r="N31" s="52"/>
      <c r="O31" s="52"/>
      <c r="P31" s="1772"/>
      <c r="Q31" s="1772"/>
      <c r="R31" s="1772"/>
      <c r="S31" s="1772"/>
      <c r="T31" s="1772"/>
      <c r="U31" s="1772"/>
      <c r="V31" s="1772"/>
      <c r="W31" s="1772"/>
      <c r="X31" s="1772"/>
      <c r="Y31" s="1772"/>
      <c r="Z31" s="52"/>
      <c r="AA31" s="52"/>
      <c r="AB31" s="1772"/>
      <c r="AC31" s="1773"/>
      <c r="AD31" s="1772"/>
      <c r="AE31" s="1773"/>
      <c r="AF31" s="1772"/>
      <c r="AG31" s="1772"/>
      <c r="AH31" s="1772"/>
      <c r="AI31" s="1772"/>
      <c r="AJ31" s="1775"/>
      <c r="AK31" s="1774"/>
      <c r="AL31" s="1775"/>
      <c r="AM31" s="1774"/>
      <c r="AN31" s="1775"/>
      <c r="AO31" s="1774"/>
      <c r="AP31" s="1775"/>
      <c r="AQ31" s="1774"/>
      <c r="AR31" s="1775"/>
      <c r="AS31" s="1774"/>
      <c r="AT31" s="1772"/>
      <c r="AU31" s="1774"/>
      <c r="AV31" s="1775"/>
      <c r="AW31" s="1774"/>
      <c r="AX31" s="1775">
        <v>0.875</v>
      </c>
      <c r="AY31" s="1774"/>
      <c r="AZ31" s="1775">
        <v>0.875</v>
      </c>
      <c r="BA31" s="1774"/>
      <c r="BB31" s="1775">
        <v>0.875</v>
      </c>
      <c r="BC31" s="1774"/>
      <c r="BD31" s="1775">
        <v>0.875</v>
      </c>
      <c r="BE31" s="1774"/>
      <c r="BF31" s="1775">
        <v>0.875</v>
      </c>
      <c r="BG31" s="1774"/>
      <c r="BH31" s="1775"/>
      <c r="BI31" s="1774"/>
      <c r="BJ31" s="1775"/>
      <c r="BK31" s="1774"/>
      <c r="BL31" s="1775">
        <v>0.875</v>
      </c>
      <c r="BM31" s="1774"/>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58"/>
      <c r="Q32" s="1758"/>
      <c r="R32" s="1758"/>
      <c r="S32" s="1758"/>
      <c r="T32" s="1758"/>
      <c r="U32" s="1758"/>
      <c r="V32" s="1758"/>
      <c r="W32" s="1758"/>
      <c r="X32" s="42"/>
      <c r="Y32" s="42"/>
      <c r="Z32" s="46"/>
      <c r="AA32" s="46"/>
      <c r="AB32" s="46"/>
      <c r="AC32" s="46"/>
      <c r="AD32" s="1764"/>
      <c r="AE32" s="1764"/>
      <c r="AF32" s="1764"/>
      <c r="AG32" s="1764"/>
      <c r="AH32" s="1764"/>
      <c r="AI32" s="1764"/>
      <c r="AJ32" s="1761"/>
      <c r="AK32" s="1762"/>
      <c r="AL32" s="1761"/>
      <c r="AM32" s="1762"/>
      <c r="AN32" s="1761"/>
      <c r="AO32" s="1762"/>
      <c r="AP32" s="1761"/>
      <c r="AQ32" s="1762"/>
      <c r="AR32" s="1759"/>
      <c r="AS32" s="1760"/>
      <c r="AT32" s="1759"/>
      <c r="AU32" s="1767"/>
      <c r="AV32" s="1759"/>
      <c r="AW32" s="1760"/>
      <c r="AX32" s="1759"/>
      <c r="AY32" s="1760"/>
      <c r="AZ32" s="1759"/>
      <c r="BA32" s="1760"/>
      <c r="BB32" s="1759"/>
      <c r="BC32" s="1760"/>
      <c r="BD32" s="1759"/>
      <c r="BE32" s="1760"/>
      <c r="BF32" s="1759"/>
      <c r="BG32" s="1760"/>
      <c r="BH32" s="42"/>
      <c r="BI32" s="42"/>
      <c r="BJ32" s="1759"/>
      <c r="BK32" s="1760"/>
      <c r="BL32" s="1759"/>
      <c r="BM32" s="1760"/>
      <c r="BN32" s="1759"/>
      <c r="BO32" s="1760"/>
      <c r="BP32" s="11"/>
      <c r="BQ32" s="12"/>
      <c r="BR32" s="46"/>
      <c r="BS32" s="12"/>
    </row>
    <row r="33" spans="1:71" ht="12.75" customHeight="1">
      <c r="A33" s="45" t="s">
        <v>129</v>
      </c>
      <c r="B33" s="55"/>
      <c r="C33" s="1776"/>
      <c r="D33" s="1776"/>
      <c r="E33" s="1776"/>
      <c r="F33" s="1776"/>
      <c r="G33" s="1776"/>
      <c r="H33" s="1776"/>
      <c r="I33" s="55"/>
      <c r="J33" s="55"/>
      <c r="K33" s="55"/>
      <c r="L33" s="1765"/>
      <c r="M33" s="1765"/>
      <c r="N33" s="1765"/>
      <c r="O33" s="1765"/>
      <c r="P33" s="1765"/>
      <c r="Q33" s="1765"/>
      <c r="R33" s="1765"/>
      <c r="S33" s="1765"/>
      <c r="T33" s="1765"/>
      <c r="U33" s="1765"/>
      <c r="V33" s="1765"/>
      <c r="W33" s="1765"/>
      <c r="X33" s="46"/>
      <c r="Y33" s="46"/>
      <c r="Z33" s="46"/>
      <c r="AA33" s="46"/>
      <c r="AB33" s="46"/>
      <c r="AC33" s="46"/>
      <c r="AD33" s="1764"/>
      <c r="AE33" s="1764"/>
      <c r="AF33" s="1764"/>
      <c r="AG33" s="1764"/>
      <c r="AH33" s="1764"/>
      <c r="AI33" s="1764"/>
      <c r="AJ33" s="1761"/>
      <c r="AK33" s="1762"/>
      <c r="AL33" s="1761"/>
      <c r="AM33" s="1762"/>
      <c r="AN33" s="1761"/>
      <c r="AO33" s="1762"/>
      <c r="AP33" s="1761"/>
      <c r="AQ33" s="1762"/>
      <c r="AR33" s="1761"/>
      <c r="AS33" s="1762"/>
      <c r="AT33" s="1761"/>
      <c r="AU33" s="1766"/>
      <c r="AV33" s="1761"/>
      <c r="AW33" s="1762"/>
      <c r="AX33" s="1761"/>
      <c r="AY33" s="1762"/>
      <c r="AZ33" s="1761"/>
      <c r="BA33" s="1762"/>
      <c r="BB33" s="1761"/>
      <c r="BC33" s="1762"/>
      <c r="BD33" s="1761"/>
      <c r="BE33" s="1762"/>
      <c r="BF33" s="1761"/>
      <c r="BG33" s="1762"/>
      <c r="BH33" s="46"/>
      <c r="BI33" s="46"/>
      <c r="BJ33" s="1761"/>
      <c r="BK33" s="1762"/>
      <c r="BL33" s="1761"/>
      <c r="BM33" s="1762"/>
      <c r="BN33" s="1761"/>
      <c r="BO33" s="1762"/>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68"/>
      <c r="W34" s="1768"/>
      <c r="X34" s="46"/>
      <c r="Y34" s="46"/>
      <c r="Z34" s="46"/>
      <c r="AA34" s="46"/>
      <c r="AB34" s="46"/>
      <c r="AC34" s="46"/>
      <c r="AD34" s="1768"/>
      <c r="AE34" s="1768"/>
      <c r="AF34" s="1768"/>
      <c r="AG34" s="1768"/>
      <c r="AH34" s="1768"/>
      <c r="AI34" s="1768"/>
      <c r="AJ34" s="1770"/>
      <c r="AK34" s="1771"/>
      <c r="AL34" s="1770"/>
      <c r="AM34" s="1771"/>
      <c r="AN34" s="1770"/>
      <c r="AO34" s="1771"/>
      <c r="AP34" s="1770"/>
      <c r="AQ34" s="1771"/>
      <c r="AR34" s="1770"/>
      <c r="AS34" s="1771"/>
      <c r="AT34" s="1770"/>
      <c r="AU34" s="1769"/>
      <c r="AV34" s="1770"/>
      <c r="AW34" s="1771"/>
      <c r="AX34" s="1770"/>
      <c r="AY34" s="1771"/>
      <c r="AZ34" s="1770"/>
      <c r="BA34" s="1771"/>
      <c r="BB34" s="1770"/>
      <c r="BC34" s="1771"/>
      <c r="BD34" s="1770"/>
      <c r="BE34" s="1771"/>
      <c r="BF34" s="1770"/>
      <c r="BG34" s="1771"/>
      <c r="BH34" s="46"/>
      <c r="BI34" s="46"/>
      <c r="BJ34" s="1770"/>
      <c r="BK34" s="1771"/>
      <c r="BL34" s="1770"/>
      <c r="BM34" s="1771"/>
      <c r="BN34" s="1770"/>
      <c r="BO34" s="1771"/>
      <c r="BP34" s="11"/>
      <c r="BQ34" s="12"/>
      <c r="BR34" s="46"/>
      <c r="BS34" s="12"/>
    </row>
    <row r="35" spans="1:71" ht="12.75" customHeight="1">
      <c r="A35" s="13"/>
      <c r="B35" s="46"/>
      <c r="C35" s="46"/>
      <c r="D35" s="46"/>
      <c r="E35" s="46"/>
      <c r="F35" s="46"/>
      <c r="G35" s="46"/>
      <c r="H35" s="46"/>
      <c r="I35" s="46"/>
      <c r="J35" s="46"/>
      <c r="K35" s="46"/>
      <c r="L35" s="52"/>
      <c r="M35" s="52"/>
      <c r="N35" s="52"/>
      <c r="O35" s="52"/>
      <c r="P35" s="1772"/>
      <c r="Q35" s="1772"/>
      <c r="R35" s="1772"/>
      <c r="S35" s="1772"/>
      <c r="T35" s="1772"/>
      <c r="U35" s="1772"/>
      <c r="V35" s="1772"/>
      <c r="W35" s="1772"/>
      <c r="X35" s="46"/>
      <c r="Y35" s="46"/>
      <c r="Z35" s="46"/>
      <c r="AA35" s="46"/>
      <c r="AB35" s="46"/>
      <c r="AC35" s="46"/>
      <c r="AD35" s="1772"/>
      <c r="AE35" s="1772"/>
      <c r="AF35" s="1772"/>
      <c r="AG35" s="1772"/>
      <c r="AH35" s="1772"/>
      <c r="AI35" s="1772"/>
      <c r="AJ35" s="1775"/>
      <c r="AK35" s="1774"/>
      <c r="AL35" s="1775"/>
      <c r="AM35" s="1774"/>
      <c r="AN35" s="1775"/>
      <c r="AO35" s="1774"/>
      <c r="AP35" s="1775"/>
      <c r="AQ35" s="1774"/>
      <c r="AR35" s="1775"/>
      <c r="AS35" s="1774"/>
      <c r="AT35" s="1775"/>
      <c r="AU35" s="1773"/>
      <c r="AV35" s="1775"/>
      <c r="AW35" s="1774"/>
      <c r="AX35" s="1775"/>
      <c r="AY35" s="1774"/>
      <c r="AZ35" s="1775"/>
      <c r="BA35" s="1774"/>
      <c r="BB35" s="1775"/>
      <c r="BC35" s="1774"/>
      <c r="BD35" s="1775"/>
      <c r="BE35" s="1774"/>
      <c r="BF35" s="1775"/>
      <c r="BG35" s="1774"/>
      <c r="BH35" s="52"/>
      <c r="BI35" s="52"/>
      <c r="BJ35" s="1775"/>
      <c r="BK35" s="1774"/>
      <c r="BL35" s="1775"/>
      <c r="BM35" s="1774"/>
      <c r="BN35" s="1775"/>
      <c r="BO35" s="1774"/>
      <c r="BP35" s="14"/>
      <c r="BQ35" s="15"/>
      <c r="BR35" s="52"/>
      <c r="BS35" s="15"/>
    </row>
    <row r="36" spans="1:71" ht="16.5">
      <c r="A36" s="40" t="s">
        <v>130</v>
      </c>
      <c r="B36" s="1777" t="s">
        <v>180</v>
      </c>
      <c r="C36" s="1778"/>
      <c r="D36" s="1778"/>
      <c r="E36" s="1778"/>
      <c r="F36" s="1778"/>
      <c r="G36" s="1778"/>
      <c r="H36" s="1778"/>
      <c r="I36" s="1778"/>
      <c r="J36" s="1778"/>
      <c r="K36" s="1778"/>
      <c r="L36" s="1778"/>
      <c r="M36" s="1778"/>
      <c r="N36" s="1778"/>
      <c r="O36" s="1778"/>
      <c r="P36" s="1778"/>
      <c r="Q36" s="1778"/>
      <c r="R36" s="1778"/>
      <c r="S36" s="1778"/>
      <c r="T36" s="1778"/>
      <c r="U36" s="1778"/>
      <c r="V36" s="1778"/>
      <c r="W36" s="1778"/>
      <c r="X36" s="1778"/>
      <c r="Y36" s="1778"/>
      <c r="Z36" s="56" t="s">
        <v>131</v>
      </c>
      <c r="AA36" s="18"/>
      <c r="AB36" s="18"/>
      <c r="AC36" s="18"/>
      <c r="AD36" s="18"/>
      <c r="AE36" s="18"/>
      <c r="AF36" s="18"/>
      <c r="AG36" s="18"/>
      <c r="AH36" s="18"/>
      <c r="AI36" s="18"/>
      <c r="AJ36" s="18" t="s">
        <v>132</v>
      </c>
      <c r="AK36" s="18"/>
      <c r="AL36" s="18"/>
      <c r="AM36" s="18"/>
      <c r="AN36" s="18"/>
      <c r="AO36" s="18"/>
      <c r="AP36" s="1726" t="s">
        <v>133</v>
      </c>
      <c r="AQ36" s="1779"/>
      <c r="AR36" s="1779"/>
      <c r="AS36" s="1779"/>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35">
        <v>1</v>
      </c>
      <c r="C40" s="1736"/>
      <c r="D40" s="1735">
        <v>2</v>
      </c>
      <c r="E40" s="1736"/>
      <c r="F40" s="1735">
        <v>3</v>
      </c>
      <c r="G40" s="1736"/>
      <c r="H40" s="1735">
        <v>4</v>
      </c>
      <c r="I40" s="1736"/>
      <c r="J40" s="1735">
        <v>5</v>
      </c>
      <c r="K40" s="1736"/>
      <c r="L40" s="1735">
        <v>6</v>
      </c>
      <c r="M40" s="1736"/>
      <c r="N40" s="1735">
        <v>7</v>
      </c>
      <c r="O40" s="1736"/>
      <c r="P40" s="1735">
        <v>8</v>
      </c>
      <c r="Q40" s="1736"/>
      <c r="R40" s="1735">
        <v>9</v>
      </c>
      <c r="S40" s="1736"/>
      <c r="T40" s="1735">
        <v>10</v>
      </c>
      <c r="U40" s="1736"/>
      <c r="V40" s="1735">
        <v>11</v>
      </c>
      <c r="W40" s="1736"/>
      <c r="X40" s="1735">
        <v>12</v>
      </c>
      <c r="Y40" s="1736"/>
      <c r="Z40" s="1735">
        <v>13</v>
      </c>
      <c r="AA40" s="1736"/>
      <c r="AB40" s="1735">
        <v>14</v>
      </c>
      <c r="AC40" s="1736"/>
      <c r="AD40" s="1735">
        <v>15</v>
      </c>
      <c r="AE40" s="1736"/>
      <c r="AF40" s="1735">
        <v>16</v>
      </c>
      <c r="AG40" s="1736"/>
      <c r="AH40" s="1735">
        <v>17</v>
      </c>
      <c r="AI40" s="1736"/>
      <c r="AJ40" s="1735">
        <v>18</v>
      </c>
      <c r="AK40" s="1736"/>
      <c r="AL40" s="1735">
        <v>19</v>
      </c>
      <c r="AM40" s="1736"/>
      <c r="AN40" s="1735">
        <v>20</v>
      </c>
      <c r="AO40" s="1736"/>
      <c r="AP40" s="1735">
        <v>21</v>
      </c>
      <c r="AQ40" s="1736"/>
      <c r="AR40" s="1735">
        <v>22</v>
      </c>
      <c r="AS40" s="1736"/>
      <c r="AT40" s="1735">
        <v>23</v>
      </c>
      <c r="AU40" s="1736"/>
      <c r="AV40" s="1735">
        <v>24</v>
      </c>
      <c r="AW40" s="1736"/>
      <c r="AX40" s="1735">
        <v>25</v>
      </c>
      <c r="AY40" s="1736"/>
      <c r="AZ40" s="1735">
        <v>26</v>
      </c>
      <c r="BA40" s="1736"/>
      <c r="BB40" s="1735">
        <v>27</v>
      </c>
      <c r="BC40" s="1736"/>
      <c r="BD40" s="1735">
        <v>28</v>
      </c>
      <c r="BE40" s="1736"/>
      <c r="BF40" s="1735">
        <v>29</v>
      </c>
      <c r="BG40" s="1736"/>
      <c r="BH40" s="1735">
        <v>30</v>
      </c>
      <c r="BI40" s="1736"/>
      <c r="BJ40" s="1735">
        <v>31</v>
      </c>
      <c r="BK40" s="1736"/>
      <c r="BL40" s="1735">
        <v>32</v>
      </c>
      <c r="BM40" s="1736"/>
      <c r="BN40" s="1735">
        <v>33</v>
      </c>
      <c r="BO40" s="1736"/>
      <c r="BP40" s="1735">
        <v>34</v>
      </c>
      <c r="BQ40" s="1736"/>
      <c r="BR40" s="1735">
        <v>35</v>
      </c>
      <c r="BS40" s="1736"/>
    </row>
    <row r="41" spans="1:71" ht="16.5">
      <c r="A41" s="6" t="s">
        <v>78</v>
      </c>
      <c r="B41" s="1746">
        <v>42412</v>
      </c>
      <c r="C41" s="1747"/>
      <c r="D41" s="1746">
        <v>42413</v>
      </c>
      <c r="E41" s="1747"/>
      <c r="F41" s="1746">
        <v>42414</v>
      </c>
      <c r="G41" s="1747"/>
      <c r="H41" s="1746">
        <v>42415</v>
      </c>
      <c r="I41" s="1747"/>
      <c r="J41" s="1746">
        <v>42416</v>
      </c>
      <c r="K41" s="1747"/>
      <c r="L41" s="1746">
        <v>42417</v>
      </c>
      <c r="M41" s="1747"/>
      <c r="N41" s="1746">
        <v>42418</v>
      </c>
      <c r="O41" s="1747"/>
      <c r="P41" s="1746">
        <v>42419</v>
      </c>
      <c r="Q41" s="1747"/>
      <c r="R41" s="1746">
        <v>42420</v>
      </c>
      <c r="S41" s="1747"/>
      <c r="T41" s="1746">
        <v>42421</v>
      </c>
      <c r="U41" s="1747"/>
      <c r="V41" s="1746">
        <v>42422</v>
      </c>
      <c r="W41" s="1747"/>
      <c r="X41" s="1746">
        <v>42423</v>
      </c>
      <c r="Y41" s="1747"/>
      <c r="Z41" s="1746">
        <v>42424</v>
      </c>
      <c r="AA41" s="1747"/>
      <c r="AB41" s="1746">
        <v>42425</v>
      </c>
      <c r="AC41" s="1747"/>
      <c r="AD41" s="1746">
        <v>42426</v>
      </c>
      <c r="AE41" s="1747"/>
      <c r="AF41" s="1746">
        <v>42427</v>
      </c>
      <c r="AG41" s="1747"/>
      <c r="AH41" s="1746">
        <v>42428</v>
      </c>
      <c r="AI41" s="1747"/>
      <c r="AJ41" s="1746">
        <v>42429</v>
      </c>
      <c r="AK41" s="1747"/>
      <c r="AL41" s="1746">
        <v>42430</v>
      </c>
      <c r="AM41" s="1747"/>
      <c r="AN41" s="1746">
        <v>42431</v>
      </c>
      <c r="AO41" s="1747"/>
      <c r="AP41" s="1746">
        <v>42432</v>
      </c>
      <c r="AQ41" s="1747"/>
      <c r="AR41" s="1746">
        <v>42433</v>
      </c>
      <c r="AS41" s="1747"/>
      <c r="AT41" s="1746">
        <v>42434</v>
      </c>
      <c r="AU41" s="1747"/>
      <c r="AV41" s="1746">
        <v>42435</v>
      </c>
      <c r="AW41" s="1747"/>
      <c r="AX41" s="1746">
        <v>42436</v>
      </c>
      <c r="AY41" s="1747"/>
      <c r="AZ41" s="1746">
        <v>42437</v>
      </c>
      <c r="BA41" s="1747"/>
      <c r="BB41" s="1746">
        <v>42438</v>
      </c>
      <c r="BC41" s="1747"/>
      <c r="BD41" s="1746">
        <v>42439</v>
      </c>
      <c r="BE41" s="1747"/>
      <c r="BF41" s="1746">
        <v>42440</v>
      </c>
      <c r="BG41" s="1747"/>
      <c r="BH41" s="1746">
        <v>42441</v>
      </c>
      <c r="BI41" s="1747"/>
      <c r="BJ41" s="1746">
        <v>42442</v>
      </c>
      <c r="BK41" s="1747"/>
      <c r="BL41" s="1746">
        <v>42443</v>
      </c>
      <c r="BM41" s="1747"/>
      <c r="BN41" s="1746">
        <v>42444</v>
      </c>
      <c r="BO41" s="1747"/>
      <c r="BP41" s="1746">
        <v>42445</v>
      </c>
      <c r="BQ41" s="1747"/>
      <c r="BR41" s="1746">
        <v>42446</v>
      </c>
      <c r="BS41" s="1747"/>
    </row>
    <row r="42" spans="1:71" ht="16.5">
      <c r="A42" s="6" t="s">
        <v>79</v>
      </c>
      <c r="B42" s="1750">
        <f>B41</f>
        <v>42412</v>
      </c>
      <c r="C42" s="1751"/>
      <c r="D42" s="1750">
        <f>D41</f>
        <v>42413</v>
      </c>
      <c r="E42" s="1751"/>
      <c r="F42" s="1750">
        <f>F41</f>
        <v>42414</v>
      </c>
      <c r="G42" s="1751"/>
      <c r="H42" s="1750">
        <f>H41</f>
        <v>42415</v>
      </c>
      <c r="I42" s="1751"/>
      <c r="J42" s="1750">
        <f>J41</f>
        <v>42416</v>
      </c>
      <c r="K42" s="1751"/>
      <c r="L42" s="1750">
        <f>L41</f>
        <v>42417</v>
      </c>
      <c r="M42" s="1751"/>
      <c r="N42" s="1750">
        <f>N41</f>
        <v>42418</v>
      </c>
      <c r="O42" s="1751"/>
      <c r="P42" s="1750">
        <f>P41</f>
        <v>42419</v>
      </c>
      <c r="Q42" s="1751"/>
      <c r="R42" s="1750">
        <f>R41</f>
        <v>42420</v>
      </c>
      <c r="S42" s="1751"/>
      <c r="T42" s="1750">
        <f>T41</f>
        <v>42421</v>
      </c>
      <c r="U42" s="1751"/>
      <c r="V42" s="1750">
        <f>V41</f>
        <v>42422</v>
      </c>
      <c r="W42" s="1751"/>
      <c r="X42" s="1750">
        <f>X41</f>
        <v>42423</v>
      </c>
      <c r="Y42" s="1751"/>
      <c r="Z42" s="1750">
        <f>Z41</f>
        <v>42424</v>
      </c>
      <c r="AA42" s="1751"/>
      <c r="AB42" s="1750">
        <f>AB41</f>
        <v>42425</v>
      </c>
      <c r="AC42" s="1751"/>
      <c r="AD42" s="1750">
        <f>AD41</f>
        <v>42426</v>
      </c>
      <c r="AE42" s="1751"/>
      <c r="AF42" s="1750">
        <f>AF41</f>
        <v>42427</v>
      </c>
      <c r="AG42" s="1751"/>
      <c r="AH42" s="1750">
        <f>AH41</f>
        <v>42428</v>
      </c>
      <c r="AI42" s="1751"/>
      <c r="AJ42" s="1750">
        <f>AJ41</f>
        <v>42429</v>
      </c>
      <c r="AK42" s="1751"/>
      <c r="AL42" s="1750">
        <f>AL41</f>
        <v>42430</v>
      </c>
      <c r="AM42" s="1751"/>
      <c r="AN42" s="1750">
        <f>AN41</f>
        <v>42431</v>
      </c>
      <c r="AO42" s="1751"/>
      <c r="AP42" s="1750">
        <f>AP41</f>
        <v>42432</v>
      </c>
      <c r="AQ42" s="1751"/>
      <c r="AR42" s="1750">
        <f>AR41</f>
        <v>42433</v>
      </c>
      <c r="AS42" s="1751"/>
      <c r="AT42" s="1750">
        <f>AT41</f>
        <v>42434</v>
      </c>
      <c r="AU42" s="1751"/>
      <c r="AV42" s="1750">
        <f>AV41</f>
        <v>42435</v>
      </c>
      <c r="AW42" s="1751"/>
      <c r="AX42" s="1750">
        <f>AX41</f>
        <v>42436</v>
      </c>
      <c r="AY42" s="1751"/>
      <c r="AZ42" s="1750">
        <f>AZ41</f>
        <v>42437</v>
      </c>
      <c r="BA42" s="1751"/>
      <c r="BB42" s="1750">
        <f>BB41</f>
        <v>42438</v>
      </c>
      <c r="BC42" s="1751"/>
      <c r="BD42" s="1750">
        <f>BD41</f>
        <v>42439</v>
      </c>
      <c r="BE42" s="1751"/>
      <c r="BF42" s="1750">
        <f>BF41</f>
        <v>42440</v>
      </c>
      <c r="BG42" s="1751"/>
      <c r="BH42" s="1750">
        <f>BH41</f>
        <v>42441</v>
      </c>
      <c r="BI42" s="1751"/>
      <c r="BJ42" s="1750">
        <f>BJ41</f>
        <v>42442</v>
      </c>
      <c r="BK42" s="1751"/>
      <c r="BL42" s="1750">
        <f>BL41</f>
        <v>42443</v>
      </c>
      <c r="BM42" s="1751"/>
      <c r="BN42" s="1750">
        <f>BN41</f>
        <v>42444</v>
      </c>
      <c r="BO42" s="1751"/>
      <c r="BP42" s="1750">
        <f>BP41</f>
        <v>42445</v>
      </c>
      <c r="BQ42" s="1751"/>
      <c r="BR42" s="1750">
        <f>BR41</f>
        <v>42446</v>
      </c>
      <c r="BS42" s="1751"/>
    </row>
    <row r="43" spans="1:72" ht="16.5">
      <c r="A43" s="7"/>
      <c r="B43" s="1717">
        <v>1</v>
      </c>
      <c r="C43" s="1718"/>
      <c r="D43" s="1717"/>
      <c r="E43" s="1718"/>
      <c r="F43" s="1717"/>
      <c r="G43" s="1718"/>
      <c r="H43" s="1717">
        <v>1</v>
      </c>
      <c r="I43" s="1718"/>
      <c r="J43" s="1717">
        <v>1</v>
      </c>
      <c r="K43" s="1718"/>
      <c r="L43" s="1717">
        <v>1</v>
      </c>
      <c r="M43" s="1718"/>
      <c r="N43" s="1717">
        <v>1</v>
      </c>
      <c r="O43" s="1718"/>
      <c r="P43" s="1717">
        <v>1</v>
      </c>
      <c r="Q43" s="1718"/>
      <c r="R43" s="1717"/>
      <c r="S43" s="1718"/>
      <c r="T43" s="1717"/>
      <c r="U43" s="1718"/>
      <c r="V43" s="1717">
        <v>1</v>
      </c>
      <c r="W43" s="1718"/>
      <c r="X43" s="1717">
        <v>1</v>
      </c>
      <c r="Y43" s="1718"/>
      <c r="Z43" s="1717">
        <v>1</v>
      </c>
      <c r="AA43" s="1718"/>
      <c r="AB43" s="1717">
        <v>1</v>
      </c>
      <c r="AC43" s="1718"/>
      <c r="AD43" s="1717">
        <v>1</v>
      </c>
      <c r="AE43" s="1718"/>
      <c r="AF43" s="1717"/>
      <c r="AG43" s="1718"/>
      <c r="AH43" s="1717"/>
      <c r="AI43" s="1718"/>
      <c r="AJ43" s="1717">
        <v>1</v>
      </c>
      <c r="AK43" s="1718"/>
      <c r="AL43" s="1717">
        <v>1</v>
      </c>
      <c r="AM43" s="1718"/>
      <c r="AN43" s="1717">
        <v>1</v>
      </c>
      <c r="AO43" s="1718"/>
      <c r="AP43" s="1717">
        <v>1</v>
      </c>
      <c r="AQ43" s="1718"/>
      <c r="AR43" s="1752" t="s">
        <v>199</v>
      </c>
      <c r="AS43" s="1753"/>
      <c r="AT43" s="1717"/>
      <c r="AU43" s="1718"/>
      <c r="AV43" s="1717"/>
      <c r="AW43" s="1718"/>
      <c r="AX43" s="1754" t="s">
        <v>199</v>
      </c>
      <c r="AY43" s="1755"/>
      <c r="AZ43" s="1754" t="s">
        <v>199</v>
      </c>
      <c r="BA43" s="1755"/>
      <c r="BB43" s="1754" t="s">
        <v>199</v>
      </c>
      <c r="BC43" s="1755"/>
      <c r="BD43" s="1754" t="s">
        <v>199</v>
      </c>
      <c r="BE43" s="1755"/>
      <c r="BF43" s="1754" t="s">
        <v>199</v>
      </c>
      <c r="BG43" s="1755"/>
      <c r="BH43" s="1717"/>
      <c r="BI43" s="1718"/>
      <c r="BJ43" s="1717"/>
      <c r="BK43" s="1718"/>
      <c r="BL43" s="1721" t="s">
        <v>199</v>
      </c>
      <c r="BM43" s="1722"/>
      <c r="BN43" s="1724">
        <v>1</v>
      </c>
      <c r="BO43" s="1725"/>
      <c r="BP43" s="1724">
        <v>1</v>
      </c>
      <c r="BQ43" s="1725"/>
      <c r="BR43" s="1719" t="s">
        <v>199</v>
      </c>
      <c r="BS43" s="1720"/>
      <c r="BT43" s="412">
        <v>32</v>
      </c>
    </row>
    <row r="44" spans="1:71" ht="16.5">
      <c r="A44" s="10" t="s">
        <v>80</v>
      </c>
      <c r="B44" s="1711" t="s">
        <v>81</v>
      </c>
      <c r="C44" s="1712"/>
      <c r="D44" s="1711" t="s">
        <v>82</v>
      </c>
      <c r="E44" s="1712"/>
      <c r="F44" s="1711" t="s">
        <v>82</v>
      </c>
      <c r="G44" s="1712"/>
      <c r="H44" s="1711" t="s">
        <v>81</v>
      </c>
      <c r="I44" s="1712"/>
      <c r="J44" s="1711" t="s">
        <v>81</v>
      </c>
      <c r="K44" s="1712"/>
      <c r="L44" s="1711" t="s">
        <v>81</v>
      </c>
      <c r="M44" s="1712"/>
      <c r="N44" s="1711" t="s">
        <v>81</v>
      </c>
      <c r="O44" s="1712"/>
      <c r="P44" s="1711" t="s">
        <v>81</v>
      </c>
      <c r="Q44" s="1712"/>
      <c r="R44" s="1711" t="s">
        <v>82</v>
      </c>
      <c r="S44" s="1712"/>
      <c r="T44" s="1711" t="s">
        <v>82</v>
      </c>
      <c r="U44" s="1712"/>
      <c r="V44" s="1711" t="s">
        <v>81</v>
      </c>
      <c r="W44" s="1712"/>
      <c r="X44" s="1711" t="s">
        <v>81</v>
      </c>
      <c r="Y44" s="1712"/>
      <c r="Z44" s="1711" t="s">
        <v>81</v>
      </c>
      <c r="AA44" s="1712"/>
      <c r="AB44" s="1711" t="s">
        <v>81</v>
      </c>
      <c r="AC44" s="1712"/>
      <c r="AD44" s="1711" t="s">
        <v>81</v>
      </c>
      <c r="AE44" s="1712"/>
      <c r="AF44" s="1711" t="s">
        <v>82</v>
      </c>
      <c r="AG44" s="1712"/>
      <c r="AH44" s="1711" t="s">
        <v>82</v>
      </c>
      <c r="AI44" s="1712"/>
      <c r="AJ44" s="1711" t="s">
        <v>81</v>
      </c>
      <c r="AK44" s="1712"/>
      <c r="AL44" s="1711" t="s">
        <v>173</v>
      </c>
      <c r="AM44" s="1712"/>
      <c r="AN44" s="1711" t="s">
        <v>173</v>
      </c>
      <c r="AO44" s="1712"/>
      <c r="AP44" s="1711" t="s">
        <v>173</v>
      </c>
      <c r="AQ44" s="1712"/>
      <c r="AR44" s="1711" t="s">
        <v>173</v>
      </c>
      <c r="AS44" s="1712"/>
      <c r="AT44" s="1711" t="s">
        <v>82</v>
      </c>
      <c r="AU44" s="1712"/>
      <c r="AV44" s="1711" t="s">
        <v>82</v>
      </c>
      <c r="AW44" s="1712"/>
      <c r="AX44" s="1713" t="s">
        <v>83</v>
      </c>
      <c r="AY44" s="1714"/>
      <c r="AZ44" s="1713" t="s">
        <v>83</v>
      </c>
      <c r="BA44" s="1714"/>
      <c r="BB44" s="1713" t="s">
        <v>83</v>
      </c>
      <c r="BC44" s="1714"/>
      <c r="BD44" s="1713" t="s">
        <v>83</v>
      </c>
      <c r="BE44" s="1714"/>
      <c r="BF44" s="1713" t="s">
        <v>83</v>
      </c>
      <c r="BG44" s="1714"/>
      <c r="BH44" s="1711" t="s">
        <v>82</v>
      </c>
      <c r="BI44" s="1712"/>
      <c r="BJ44" s="1711" t="s">
        <v>82</v>
      </c>
      <c r="BK44" s="1712"/>
      <c r="BL44" s="1715" t="s">
        <v>83</v>
      </c>
      <c r="BM44" s="1716"/>
      <c r="BN44" s="1711" t="s">
        <v>173</v>
      </c>
      <c r="BO44" s="1712"/>
      <c r="BP44" s="1711" t="s">
        <v>84</v>
      </c>
      <c r="BQ44" s="1712"/>
      <c r="BR44" s="1717" t="s">
        <v>84</v>
      </c>
      <c r="BS44" s="1718"/>
    </row>
    <row r="45" spans="1:71" ht="16.5">
      <c r="A45" s="10" t="s">
        <v>85</v>
      </c>
      <c r="B45" s="1711" t="s">
        <v>86</v>
      </c>
      <c r="C45" s="1712"/>
      <c r="D45" s="1711"/>
      <c r="E45" s="1712"/>
      <c r="F45" s="1711"/>
      <c r="G45" s="1712"/>
      <c r="H45" s="1711" t="s">
        <v>86</v>
      </c>
      <c r="I45" s="1712"/>
      <c r="J45" s="1711" t="s">
        <v>86</v>
      </c>
      <c r="K45" s="1712"/>
      <c r="L45" s="1711" t="s">
        <v>86</v>
      </c>
      <c r="M45" s="1712"/>
      <c r="N45" s="1711" t="s">
        <v>86</v>
      </c>
      <c r="O45" s="1712"/>
      <c r="P45" s="1711" t="s">
        <v>86</v>
      </c>
      <c r="Q45" s="1712"/>
      <c r="R45" s="1711"/>
      <c r="S45" s="1712"/>
      <c r="T45" s="1711"/>
      <c r="U45" s="1712"/>
      <c r="V45" s="1711" t="s">
        <v>86</v>
      </c>
      <c r="W45" s="1712"/>
      <c r="X45" s="1711" t="s">
        <v>86</v>
      </c>
      <c r="Y45" s="1712"/>
      <c r="Z45" s="1711" t="s">
        <v>86</v>
      </c>
      <c r="AA45" s="1712"/>
      <c r="AB45" s="1711" t="s">
        <v>86</v>
      </c>
      <c r="AC45" s="1712"/>
      <c r="AD45" s="1711" t="s">
        <v>86</v>
      </c>
      <c r="AE45" s="1712"/>
      <c r="AF45" s="1711"/>
      <c r="AG45" s="1712"/>
      <c r="AH45" s="1711"/>
      <c r="AI45" s="1712"/>
      <c r="AJ45" s="1711" t="s">
        <v>86</v>
      </c>
      <c r="AK45" s="1712"/>
      <c r="AL45" s="1711" t="s">
        <v>174</v>
      </c>
      <c r="AM45" s="1712"/>
      <c r="AN45" s="1711" t="s">
        <v>174</v>
      </c>
      <c r="AO45" s="1712"/>
      <c r="AP45" s="1711" t="s">
        <v>174</v>
      </c>
      <c r="AQ45" s="1712"/>
      <c r="AR45" s="1711" t="s">
        <v>174</v>
      </c>
      <c r="AS45" s="1712"/>
      <c r="AT45" s="1711"/>
      <c r="AU45" s="1712"/>
      <c r="AV45" s="1711"/>
      <c r="AW45" s="1712"/>
      <c r="AX45" s="1713" t="s">
        <v>87</v>
      </c>
      <c r="AY45" s="1714"/>
      <c r="AZ45" s="1713" t="s">
        <v>87</v>
      </c>
      <c r="BA45" s="1714"/>
      <c r="BB45" s="1713" t="s">
        <v>87</v>
      </c>
      <c r="BC45" s="1714"/>
      <c r="BD45" s="1713" t="s">
        <v>87</v>
      </c>
      <c r="BE45" s="1714"/>
      <c r="BF45" s="1713" t="s">
        <v>87</v>
      </c>
      <c r="BG45" s="1714"/>
      <c r="BH45" s="1711"/>
      <c r="BI45" s="1712"/>
      <c r="BJ45" s="1711"/>
      <c r="BK45" s="1712"/>
      <c r="BL45" s="1713" t="s">
        <v>87</v>
      </c>
      <c r="BM45" s="1714"/>
      <c r="BN45" s="1711" t="s">
        <v>174</v>
      </c>
      <c r="BO45" s="1712"/>
      <c r="BP45" s="1711" t="s">
        <v>88</v>
      </c>
      <c r="BQ45" s="1712"/>
      <c r="BR45" s="1711" t="s">
        <v>88</v>
      </c>
      <c r="BS45" s="1712"/>
    </row>
    <row r="46" spans="1:71" ht="16.5">
      <c r="A46" s="10" t="s">
        <v>89</v>
      </c>
      <c r="B46" s="1711" t="s">
        <v>90</v>
      </c>
      <c r="C46" s="1712"/>
      <c r="D46" s="1711"/>
      <c r="E46" s="1712"/>
      <c r="F46" s="1711"/>
      <c r="G46" s="1712"/>
      <c r="H46" s="1711" t="s">
        <v>90</v>
      </c>
      <c r="I46" s="1712"/>
      <c r="J46" s="1711" t="s">
        <v>90</v>
      </c>
      <c r="K46" s="1712"/>
      <c r="L46" s="1711" t="s">
        <v>90</v>
      </c>
      <c r="M46" s="1712"/>
      <c r="N46" s="1711" t="s">
        <v>90</v>
      </c>
      <c r="O46" s="1712"/>
      <c r="P46" s="1711" t="s">
        <v>90</v>
      </c>
      <c r="Q46" s="1712"/>
      <c r="R46" s="1711"/>
      <c r="S46" s="1712"/>
      <c r="T46" s="1711"/>
      <c r="U46" s="1712"/>
      <c r="V46" s="1711" t="s">
        <v>90</v>
      </c>
      <c r="W46" s="1712"/>
      <c r="X46" s="1711" t="s">
        <v>90</v>
      </c>
      <c r="Y46" s="1712"/>
      <c r="Z46" s="1711" t="s">
        <v>90</v>
      </c>
      <c r="AA46" s="1712"/>
      <c r="AB46" s="1711" t="s">
        <v>90</v>
      </c>
      <c r="AC46" s="1712"/>
      <c r="AD46" s="1711" t="s">
        <v>90</v>
      </c>
      <c r="AE46" s="1712"/>
      <c r="AF46" s="1711"/>
      <c r="AG46" s="1712"/>
      <c r="AH46" s="1711"/>
      <c r="AI46" s="1712"/>
      <c r="AJ46" s="1711" t="s">
        <v>90</v>
      </c>
      <c r="AK46" s="1712"/>
      <c r="AL46" s="1711" t="s">
        <v>90</v>
      </c>
      <c r="AM46" s="1712"/>
      <c r="AN46" s="1711" t="s">
        <v>90</v>
      </c>
      <c r="AO46" s="1712"/>
      <c r="AP46" s="1711" t="s">
        <v>90</v>
      </c>
      <c r="AQ46" s="1712"/>
      <c r="AR46" s="1711" t="s">
        <v>90</v>
      </c>
      <c r="AS46" s="1712"/>
      <c r="AT46" s="1711"/>
      <c r="AU46" s="1712"/>
      <c r="AV46" s="1711"/>
      <c r="AW46" s="1712"/>
      <c r="AX46" s="1713" t="s">
        <v>90</v>
      </c>
      <c r="AY46" s="1714"/>
      <c r="AZ46" s="1713" t="s">
        <v>90</v>
      </c>
      <c r="BA46" s="1714"/>
      <c r="BB46" s="1713" t="s">
        <v>90</v>
      </c>
      <c r="BC46" s="1714"/>
      <c r="BD46" s="1713" t="s">
        <v>90</v>
      </c>
      <c r="BE46" s="1714"/>
      <c r="BF46" s="1713" t="s">
        <v>90</v>
      </c>
      <c r="BG46" s="1714"/>
      <c r="BH46" s="1711"/>
      <c r="BI46" s="1712"/>
      <c r="BJ46" s="1711"/>
      <c r="BK46" s="1712"/>
      <c r="BL46" s="1713" t="s">
        <v>90</v>
      </c>
      <c r="BM46" s="1714"/>
      <c r="BN46" s="1711" t="s">
        <v>90</v>
      </c>
      <c r="BO46" s="1712"/>
      <c r="BP46" s="1711" t="s">
        <v>91</v>
      </c>
      <c r="BQ46" s="1712"/>
      <c r="BR46" s="1711" t="s">
        <v>91</v>
      </c>
      <c r="BS46" s="1712"/>
    </row>
    <row r="47" spans="1:71" ht="16.5">
      <c r="A47" s="10" t="s">
        <v>92</v>
      </c>
      <c r="B47" s="1711" t="s">
        <v>93</v>
      </c>
      <c r="C47" s="1712"/>
      <c r="D47" s="1711" t="s">
        <v>94</v>
      </c>
      <c r="E47" s="1712"/>
      <c r="F47" s="1711" t="s">
        <v>94</v>
      </c>
      <c r="G47" s="1712"/>
      <c r="H47" s="1711" t="s">
        <v>93</v>
      </c>
      <c r="I47" s="1712"/>
      <c r="J47" s="1711" t="s">
        <v>93</v>
      </c>
      <c r="K47" s="1712"/>
      <c r="L47" s="1711" t="s">
        <v>93</v>
      </c>
      <c r="M47" s="1712"/>
      <c r="N47" s="1711" t="s">
        <v>93</v>
      </c>
      <c r="O47" s="1712"/>
      <c r="P47" s="1711" t="s">
        <v>93</v>
      </c>
      <c r="Q47" s="1712"/>
      <c r="R47" s="1711" t="s">
        <v>94</v>
      </c>
      <c r="S47" s="1712"/>
      <c r="T47" s="1711" t="s">
        <v>94</v>
      </c>
      <c r="U47" s="1712"/>
      <c r="V47" s="1711" t="s">
        <v>93</v>
      </c>
      <c r="W47" s="1712"/>
      <c r="X47" s="1711" t="s">
        <v>93</v>
      </c>
      <c r="Y47" s="1712"/>
      <c r="Z47" s="1711" t="s">
        <v>93</v>
      </c>
      <c r="AA47" s="1712"/>
      <c r="AB47" s="1711" t="s">
        <v>93</v>
      </c>
      <c r="AC47" s="1712"/>
      <c r="AD47" s="1711" t="s">
        <v>93</v>
      </c>
      <c r="AE47" s="1712"/>
      <c r="AF47" s="1711" t="s">
        <v>94</v>
      </c>
      <c r="AG47" s="1712"/>
      <c r="AH47" s="1711" t="s">
        <v>94</v>
      </c>
      <c r="AI47" s="1712"/>
      <c r="AJ47" s="1711" t="s">
        <v>93</v>
      </c>
      <c r="AK47" s="1712"/>
      <c r="AL47" s="1711" t="s">
        <v>93</v>
      </c>
      <c r="AM47" s="1712"/>
      <c r="AN47" s="1711" t="s">
        <v>93</v>
      </c>
      <c r="AO47" s="1712"/>
      <c r="AP47" s="1711" t="s">
        <v>93</v>
      </c>
      <c r="AQ47" s="1712"/>
      <c r="AR47" s="1711" t="s">
        <v>93</v>
      </c>
      <c r="AS47" s="1712"/>
      <c r="AT47" s="1711" t="s">
        <v>94</v>
      </c>
      <c r="AU47" s="1712"/>
      <c r="AV47" s="1711" t="s">
        <v>94</v>
      </c>
      <c r="AW47" s="1712"/>
      <c r="AX47" s="1713" t="s">
        <v>93</v>
      </c>
      <c r="AY47" s="1714"/>
      <c r="AZ47" s="1713" t="s">
        <v>93</v>
      </c>
      <c r="BA47" s="1714"/>
      <c r="BB47" s="1713" t="s">
        <v>93</v>
      </c>
      <c r="BC47" s="1714"/>
      <c r="BD47" s="1713" t="s">
        <v>93</v>
      </c>
      <c r="BE47" s="1714"/>
      <c r="BF47" s="1713" t="s">
        <v>93</v>
      </c>
      <c r="BG47" s="1714"/>
      <c r="BH47" s="1711" t="s">
        <v>94</v>
      </c>
      <c r="BI47" s="1712"/>
      <c r="BJ47" s="1711" t="s">
        <v>94</v>
      </c>
      <c r="BK47" s="1712"/>
      <c r="BL47" s="1713" t="s">
        <v>93</v>
      </c>
      <c r="BM47" s="1714"/>
      <c r="BN47" s="1711" t="s">
        <v>93</v>
      </c>
      <c r="BO47" s="1712"/>
      <c r="BP47" s="1711" t="s">
        <v>95</v>
      </c>
      <c r="BQ47" s="1712"/>
      <c r="BR47" s="1711" t="s">
        <v>95</v>
      </c>
      <c r="BS47" s="1712"/>
    </row>
    <row r="48" spans="1:71" ht="16.5">
      <c r="A48" s="13"/>
      <c r="B48" s="1705">
        <v>1</v>
      </c>
      <c r="C48" s="1706"/>
      <c r="D48" s="1705"/>
      <c r="E48" s="1706"/>
      <c r="F48" s="1705"/>
      <c r="G48" s="1706"/>
      <c r="H48" s="1705">
        <v>2</v>
      </c>
      <c r="I48" s="1706"/>
      <c r="J48" s="1705">
        <v>3</v>
      </c>
      <c r="K48" s="1706"/>
      <c r="L48" s="1705">
        <v>4</v>
      </c>
      <c r="M48" s="1706"/>
      <c r="N48" s="1705">
        <v>5</v>
      </c>
      <c r="O48" s="1706"/>
      <c r="P48" s="1705">
        <v>6</v>
      </c>
      <c r="Q48" s="1706"/>
      <c r="R48" s="1705"/>
      <c r="S48" s="1706"/>
      <c r="T48" s="1705"/>
      <c r="U48" s="1706"/>
      <c r="V48" s="1705">
        <v>7</v>
      </c>
      <c r="W48" s="1706"/>
      <c r="X48" s="1705">
        <v>8</v>
      </c>
      <c r="Y48" s="1706"/>
      <c r="Z48" s="1705">
        <v>9</v>
      </c>
      <c r="AA48" s="1706"/>
      <c r="AB48" s="1705">
        <v>10</v>
      </c>
      <c r="AC48" s="1706"/>
      <c r="AD48" s="1705">
        <v>11</v>
      </c>
      <c r="AE48" s="1706"/>
      <c r="AF48" s="1705"/>
      <c r="AG48" s="1706"/>
      <c r="AH48" s="1705"/>
      <c r="AI48" s="1706"/>
      <c r="AJ48" s="1705">
        <v>12</v>
      </c>
      <c r="AK48" s="1706"/>
      <c r="AL48" s="1705">
        <v>13</v>
      </c>
      <c r="AM48" s="1706"/>
      <c r="AN48" s="1705">
        <v>14</v>
      </c>
      <c r="AO48" s="1706"/>
      <c r="AP48" s="1705">
        <v>15</v>
      </c>
      <c r="AQ48" s="1706"/>
      <c r="AR48" s="1780" t="s">
        <v>317</v>
      </c>
      <c r="AS48" s="1706"/>
      <c r="AT48" s="1705"/>
      <c r="AU48" s="1706"/>
      <c r="AV48" s="1705"/>
      <c r="AW48" s="1706"/>
      <c r="AX48" s="1707">
        <v>2</v>
      </c>
      <c r="AY48" s="1708"/>
      <c r="AZ48" s="1707">
        <v>4</v>
      </c>
      <c r="BA48" s="1708"/>
      <c r="BB48" s="1707">
        <v>6</v>
      </c>
      <c r="BC48" s="1708"/>
      <c r="BD48" s="1707">
        <v>8</v>
      </c>
      <c r="BE48" s="1708"/>
      <c r="BF48" s="1707">
        <v>10</v>
      </c>
      <c r="BG48" s="1708"/>
      <c r="BH48" s="1705"/>
      <c r="BI48" s="1706"/>
      <c r="BJ48" s="1705"/>
      <c r="BK48" s="1706"/>
      <c r="BL48" s="1707">
        <v>12</v>
      </c>
      <c r="BM48" s="1708"/>
      <c r="BN48" s="1705">
        <v>17</v>
      </c>
      <c r="BO48" s="1706"/>
      <c r="BP48" s="1705">
        <v>18</v>
      </c>
      <c r="BQ48" s="1706"/>
      <c r="BR48" s="1709" t="s">
        <v>339</v>
      </c>
      <c r="BS48" s="1710"/>
    </row>
    <row r="49" spans="1:72" ht="16.5">
      <c r="A49" s="404" t="s">
        <v>189</v>
      </c>
      <c r="B49" s="1735">
        <v>8</v>
      </c>
      <c r="C49" s="1736"/>
      <c r="D49" s="1735"/>
      <c r="E49" s="1736"/>
      <c r="F49" s="1735"/>
      <c r="G49" s="1736"/>
      <c r="H49" s="1735">
        <v>8</v>
      </c>
      <c r="I49" s="1736"/>
      <c r="J49" s="1735">
        <v>8</v>
      </c>
      <c r="K49" s="1736"/>
      <c r="L49" s="1735">
        <v>8</v>
      </c>
      <c r="M49" s="1736"/>
      <c r="N49" s="1735">
        <v>8</v>
      </c>
      <c r="O49" s="1736"/>
      <c r="P49" s="1735">
        <v>8</v>
      </c>
      <c r="Q49" s="1736"/>
      <c r="R49" s="1735"/>
      <c r="S49" s="1736"/>
      <c r="T49" s="1735"/>
      <c r="U49" s="1736"/>
      <c r="V49" s="1735">
        <v>8</v>
      </c>
      <c r="W49" s="1736"/>
      <c r="X49" s="1735">
        <v>8</v>
      </c>
      <c r="Y49" s="1736"/>
      <c r="Z49" s="1735">
        <v>8</v>
      </c>
      <c r="AA49" s="1736"/>
      <c r="AB49" s="1735">
        <v>8</v>
      </c>
      <c r="AC49" s="1736"/>
      <c r="AD49" s="1735">
        <v>8</v>
      </c>
      <c r="AE49" s="1736"/>
      <c r="AF49" s="1735"/>
      <c r="AG49" s="1736"/>
      <c r="AH49" s="1735"/>
      <c r="AI49" s="1736"/>
      <c r="AJ49" s="1735">
        <v>8</v>
      </c>
      <c r="AK49" s="1736"/>
      <c r="AL49" s="1735">
        <v>8</v>
      </c>
      <c r="AM49" s="1736"/>
      <c r="AN49" s="1735">
        <v>8</v>
      </c>
      <c r="AO49" s="1736"/>
      <c r="AP49" s="1735">
        <v>8</v>
      </c>
      <c r="AQ49" s="1736"/>
      <c r="AR49" s="1735">
        <v>8</v>
      </c>
      <c r="AS49" s="1736"/>
      <c r="AT49" s="1735"/>
      <c r="AU49" s="1736"/>
      <c r="AV49" s="1735"/>
      <c r="AW49" s="1736"/>
      <c r="AX49" s="1735">
        <v>8</v>
      </c>
      <c r="AY49" s="1736"/>
      <c r="AZ49" s="1735">
        <v>8</v>
      </c>
      <c r="BA49" s="1736"/>
      <c r="BB49" s="1735">
        <v>8</v>
      </c>
      <c r="BC49" s="1736"/>
      <c r="BD49" s="1735">
        <v>8</v>
      </c>
      <c r="BE49" s="1736"/>
      <c r="BF49" s="1735">
        <v>8</v>
      </c>
      <c r="BG49" s="1736"/>
      <c r="BH49" s="1735"/>
      <c r="BI49" s="1736"/>
      <c r="BJ49" s="1735"/>
      <c r="BK49" s="1736"/>
      <c r="BL49" s="1781"/>
      <c r="BM49" s="1782"/>
      <c r="BN49" s="1781"/>
      <c r="BO49" s="1782"/>
      <c r="BP49" s="1781"/>
      <c r="BQ49" s="1782"/>
      <c r="BR49" s="1781"/>
      <c r="BS49" s="1782"/>
      <c r="BT49" s="411">
        <f>SUM(B49:BS49)</f>
        <v>168</v>
      </c>
    </row>
    <row r="50" spans="1:72" ht="16.5">
      <c r="A50" s="64" t="s">
        <v>322</v>
      </c>
      <c r="B50" s="1735">
        <v>2</v>
      </c>
      <c r="C50" s="1736"/>
      <c r="D50" s="1735"/>
      <c r="E50" s="1736"/>
      <c r="F50" s="1735"/>
      <c r="G50" s="1736"/>
      <c r="H50" s="1735">
        <v>2</v>
      </c>
      <c r="I50" s="1736"/>
      <c r="J50" s="1735">
        <v>2</v>
      </c>
      <c r="K50" s="1736"/>
      <c r="L50" s="1735">
        <v>2</v>
      </c>
      <c r="M50" s="1736"/>
      <c r="N50" s="1735">
        <v>2</v>
      </c>
      <c r="O50" s="1736"/>
      <c r="P50" s="1735">
        <v>2</v>
      </c>
      <c r="Q50" s="1736"/>
      <c r="R50" s="1735"/>
      <c r="S50" s="1736"/>
      <c r="T50" s="1735"/>
      <c r="U50" s="1736"/>
      <c r="V50" s="1735">
        <v>2</v>
      </c>
      <c r="W50" s="1736"/>
      <c r="X50" s="1735">
        <v>2</v>
      </c>
      <c r="Y50" s="1736"/>
      <c r="Z50" s="1735">
        <v>2</v>
      </c>
      <c r="AA50" s="1736"/>
      <c r="AB50" s="1735">
        <v>2</v>
      </c>
      <c r="AC50" s="1736"/>
      <c r="AD50" s="1735">
        <v>2</v>
      </c>
      <c r="AE50" s="1736"/>
      <c r="AF50" s="1735"/>
      <c r="AG50" s="1736"/>
      <c r="AH50" s="1735"/>
      <c r="AI50" s="1736"/>
      <c r="AJ50" s="1735">
        <v>2</v>
      </c>
      <c r="AK50" s="1736"/>
      <c r="AL50" s="1735">
        <v>2</v>
      </c>
      <c r="AM50" s="1736"/>
      <c r="AN50" s="1735">
        <v>2</v>
      </c>
      <c r="AO50" s="1736"/>
      <c r="AP50" s="1735">
        <v>2</v>
      </c>
      <c r="AQ50" s="1736"/>
      <c r="AR50" s="1735">
        <v>2</v>
      </c>
      <c r="AS50" s="1736"/>
      <c r="AT50" s="1735"/>
      <c r="AU50" s="1736"/>
      <c r="AV50" s="1735"/>
      <c r="AW50" s="1736"/>
      <c r="AX50" s="1735">
        <v>2</v>
      </c>
      <c r="AY50" s="1736"/>
      <c r="AZ50" s="1735">
        <v>2</v>
      </c>
      <c r="BA50" s="1736"/>
      <c r="BB50" s="1735">
        <v>2</v>
      </c>
      <c r="BC50" s="1736"/>
      <c r="BD50" s="1735">
        <v>2</v>
      </c>
      <c r="BE50" s="1736"/>
      <c r="BF50" s="1735">
        <v>2</v>
      </c>
      <c r="BG50" s="1736"/>
      <c r="BH50" s="1735"/>
      <c r="BI50" s="1736"/>
      <c r="BJ50" s="1735"/>
      <c r="BK50" s="1736"/>
      <c r="BL50" s="1781"/>
      <c r="BM50" s="1782"/>
      <c r="BN50" s="1781"/>
      <c r="BO50" s="1782"/>
      <c r="BP50" s="1781"/>
      <c r="BQ50" s="1782"/>
      <c r="BR50" s="1781"/>
      <c r="BS50" s="1782"/>
      <c r="BT50" s="411">
        <f>SUM(B50:BS50)</f>
        <v>42</v>
      </c>
    </row>
    <row r="51" spans="70:72" ht="16.5">
      <c r="BR51" t="s">
        <v>38</v>
      </c>
      <c r="BT51" s="411">
        <f>BT49+BT50</f>
        <v>210</v>
      </c>
    </row>
    <row r="52" spans="4:15" ht="21">
      <c r="D52" s="401" t="s">
        <v>276</v>
      </c>
      <c r="O52" t="s">
        <v>303</v>
      </c>
    </row>
    <row r="53" spans="4:29" ht="16.5">
      <c r="D53" t="s">
        <v>712</v>
      </c>
      <c r="V53" t="s">
        <v>326</v>
      </c>
      <c r="AA53" s="1743">
        <f>40*4+46+8</f>
        <v>214</v>
      </c>
      <c r="AB53" s="1743"/>
      <c r="AC53" t="s">
        <v>313</v>
      </c>
    </row>
    <row r="54" ht="16.5">
      <c r="D54" t="s">
        <v>277</v>
      </c>
    </row>
    <row r="55" ht="16.5">
      <c r="D55" t="s">
        <v>278</v>
      </c>
    </row>
    <row r="56" ht="16.5">
      <c r="D56" t="s">
        <v>280</v>
      </c>
    </row>
    <row r="57" ht="16.5">
      <c r="D57" t="s">
        <v>279</v>
      </c>
    </row>
    <row r="58" ht="16.5">
      <c r="D58" t="s">
        <v>282</v>
      </c>
    </row>
    <row r="59" ht="16.5">
      <c r="D59" t="s">
        <v>327</v>
      </c>
    </row>
    <row r="60" ht="16.5">
      <c r="D60" t="s">
        <v>284</v>
      </c>
    </row>
    <row r="61" ht="16.5">
      <c r="D61" t="s">
        <v>277</v>
      </c>
    </row>
    <row r="62" ht="16.5">
      <c r="D62" t="s">
        <v>311</v>
      </c>
    </row>
  </sheetData>
  <sheetProtection/>
  <mergeCells count="957">
    <mergeCell ref="BN47:BO47"/>
    <mergeCell ref="BP47:BQ47"/>
    <mergeCell ref="BR47:BS47"/>
    <mergeCell ref="BN48:BO48"/>
    <mergeCell ref="BP48:BQ48"/>
    <mergeCell ref="BR48:BS48"/>
    <mergeCell ref="BN45:BO45"/>
    <mergeCell ref="BP45:BQ45"/>
    <mergeCell ref="BR45:BS45"/>
    <mergeCell ref="BN46:BO46"/>
    <mergeCell ref="BP46:BQ46"/>
    <mergeCell ref="BR46:BS46"/>
    <mergeCell ref="BN43:BO43"/>
    <mergeCell ref="BP43:BQ43"/>
    <mergeCell ref="BR43:BS43"/>
    <mergeCell ref="BN44:BO44"/>
    <mergeCell ref="BP44:BQ44"/>
    <mergeCell ref="BR44:BS44"/>
    <mergeCell ref="BR50:BS50"/>
    <mergeCell ref="AX50:AY50"/>
    <mergeCell ref="AZ50:BA50"/>
    <mergeCell ref="BB50:BC50"/>
    <mergeCell ref="BD50:BE50"/>
    <mergeCell ref="BJ50:BK50"/>
    <mergeCell ref="BL50:BM50"/>
    <mergeCell ref="BN50:BO50"/>
    <mergeCell ref="BP50:BQ50"/>
    <mergeCell ref="BF50:BG50"/>
    <mergeCell ref="BH50:BI50"/>
    <mergeCell ref="AL50:AM50"/>
    <mergeCell ref="AN50:AO50"/>
    <mergeCell ref="AP50:AQ50"/>
    <mergeCell ref="AR50:AS50"/>
    <mergeCell ref="AT50:AU50"/>
    <mergeCell ref="AV50:AW50"/>
    <mergeCell ref="V50:W50"/>
    <mergeCell ref="X50:Y50"/>
    <mergeCell ref="Z50:AA50"/>
    <mergeCell ref="AB50:AC50"/>
    <mergeCell ref="AD50:AE50"/>
    <mergeCell ref="AF50:AG50"/>
    <mergeCell ref="B50:C50"/>
    <mergeCell ref="D50:E50"/>
    <mergeCell ref="F50:G50"/>
    <mergeCell ref="H50:I50"/>
    <mergeCell ref="AH50:AI50"/>
    <mergeCell ref="AJ50:AK50"/>
    <mergeCell ref="N50:O50"/>
    <mergeCell ref="P50:Q50"/>
    <mergeCell ref="R50:S50"/>
    <mergeCell ref="T50:U50"/>
    <mergeCell ref="BP49:BQ49"/>
    <mergeCell ref="BR49:BS49"/>
    <mergeCell ref="J50:K50"/>
    <mergeCell ref="L50:M50"/>
    <mergeCell ref="BH49:BI49"/>
    <mergeCell ref="BJ49:BK49"/>
    <mergeCell ref="AV49:AW49"/>
    <mergeCell ref="AX49:AY49"/>
    <mergeCell ref="AZ49:BA49"/>
    <mergeCell ref="BB49:BC49"/>
    <mergeCell ref="AN49:AO49"/>
    <mergeCell ref="AP49:AQ49"/>
    <mergeCell ref="BL49:BM49"/>
    <mergeCell ref="BN49:BO49"/>
    <mergeCell ref="BD49:BE49"/>
    <mergeCell ref="BF49:BG49"/>
    <mergeCell ref="AR49:AS49"/>
    <mergeCell ref="AT49:AU49"/>
    <mergeCell ref="AJ49:AK49"/>
    <mergeCell ref="AL49:AM49"/>
    <mergeCell ref="X49:Y49"/>
    <mergeCell ref="Z49:AA49"/>
    <mergeCell ref="AB49:AC49"/>
    <mergeCell ref="AD49:AE49"/>
    <mergeCell ref="L49:M49"/>
    <mergeCell ref="N49:O49"/>
    <mergeCell ref="P49:Q49"/>
    <mergeCell ref="R49:S49"/>
    <mergeCell ref="AF49:AG49"/>
    <mergeCell ref="AH49:AI49"/>
    <mergeCell ref="AR48:AS48"/>
    <mergeCell ref="AT48:AU48"/>
    <mergeCell ref="T49:U49"/>
    <mergeCell ref="V49:W49"/>
    <mergeCell ref="BD48:BE48"/>
    <mergeCell ref="BF48:BG48"/>
    <mergeCell ref="AV48:AW48"/>
    <mergeCell ref="AX48:AY48"/>
    <mergeCell ref="AZ48:BA48"/>
    <mergeCell ref="BB48:BC48"/>
    <mergeCell ref="AN48:AO48"/>
    <mergeCell ref="AP48:AQ48"/>
    <mergeCell ref="BH48:BI48"/>
    <mergeCell ref="BJ48:BK48"/>
    <mergeCell ref="BL48:BM48"/>
    <mergeCell ref="B49:C49"/>
    <mergeCell ref="D49:E49"/>
    <mergeCell ref="F49:G49"/>
    <mergeCell ref="H49:I49"/>
    <mergeCell ref="J49:K49"/>
    <mergeCell ref="T48:U48"/>
    <mergeCell ref="V48:W48"/>
    <mergeCell ref="X48:Y48"/>
    <mergeCell ref="Z48:AA48"/>
    <mergeCell ref="AJ48:AK48"/>
    <mergeCell ref="AL48:AM48"/>
    <mergeCell ref="AF48:AG48"/>
    <mergeCell ref="AH48:AI48"/>
    <mergeCell ref="AB48:AC48"/>
    <mergeCell ref="AD48:AE48"/>
    <mergeCell ref="BL47:BM47"/>
    <mergeCell ref="B48:C48"/>
    <mergeCell ref="D48:E48"/>
    <mergeCell ref="F48:G48"/>
    <mergeCell ref="H48:I48"/>
    <mergeCell ref="J48:K48"/>
    <mergeCell ref="L48:M48"/>
    <mergeCell ref="N48:O48"/>
    <mergeCell ref="BH47:BI47"/>
    <mergeCell ref="BJ47:BK47"/>
    <mergeCell ref="P48:Q48"/>
    <mergeCell ref="R48:S48"/>
    <mergeCell ref="AZ47:BA47"/>
    <mergeCell ref="BB47:BC47"/>
    <mergeCell ref="AN47:AO47"/>
    <mergeCell ref="AP47:AQ47"/>
    <mergeCell ref="AR47:AS47"/>
    <mergeCell ref="AT47:AU47"/>
    <mergeCell ref="AF47:AG47"/>
    <mergeCell ref="AH47:AI47"/>
    <mergeCell ref="BD47:BE47"/>
    <mergeCell ref="BF47:BG47"/>
    <mergeCell ref="AV47:AW47"/>
    <mergeCell ref="AX47:AY47"/>
    <mergeCell ref="AJ47:AK47"/>
    <mergeCell ref="AL47:AM47"/>
    <mergeCell ref="AB47:AC47"/>
    <mergeCell ref="AD47:AE47"/>
    <mergeCell ref="P47:Q47"/>
    <mergeCell ref="R47:S47"/>
    <mergeCell ref="T47:U47"/>
    <mergeCell ref="V47:W47"/>
    <mergeCell ref="BL46:BM46"/>
    <mergeCell ref="B47:C47"/>
    <mergeCell ref="D47:E47"/>
    <mergeCell ref="F47:G47"/>
    <mergeCell ref="H47:I47"/>
    <mergeCell ref="J47:K47"/>
    <mergeCell ref="L47:M47"/>
    <mergeCell ref="N47:O47"/>
    <mergeCell ref="X47:Y47"/>
    <mergeCell ref="Z47:AA47"/>
    <mergeCell ref="AV46:AW46"/>
    <mergeCell ref="AX46:AY46"/>
    <mergeCell ref="AZ46:BA46"/>
    <mergeCell ref="BB46:BC46"/>
    <mergeCell ref="BH46:BI46"/>
    <mergeCell ref="BJ46:BK46"/>
    <mergeCell ref="AB46:AC46"/>
    <mergeCell ref="AD46:AE46"/>
    <mergeCell ref="BD46:BE46"/>
    <mergeCell ref="BF46:BG46"/>
    <mergeCell ref="AJ46:AK46"/>
    <mergeCell ref="AL46:AM46"/>
    <mergeCell ref="AN46:AO46"/>
    <mergeCell ref="AP46:AQ46"/>
    <mergeCell ref="AR46:AS46"/>
    <mergeCell ref="AT46:AU46"/>
    <mergeCell ref="AF46:AG46"/>
    <mergeCell ref="AH46:AI46"/>
    <mergeCell ref="L46:M46"/>
    <mergeCell ref="N46:O46"/>
    <mergeCell ref="P46:Q46"/>
    <mergeCell ref="R46:S46"/>
    <mergeCell ref="T46:U46"/>
    <mergeCell ref="V46:W46"/>
    <mergeCell ref="X46:Y46"/>
    <mergeCell ref="Z46:AA46"/>
    <mergeCell ref="AV45:AW45"/>
    <mergeCell ref="AX45:AY45"/>
    <mergeCell ref="BD45:BE45"/>
    <mergeCell ref="BF45:BG45"/>
    <mergeCell ref="BH45:BI45"/>
    <mergeCell ref="BJ45:BK45"/>
    <mergeCell ref="AN45:AO45"/>
    <mergeCell ref="AP45:AQ45"/>
    <mergeCell ref="BL45:BM45"/>
    <mergeCell ref="B46:C46"/>
    <mergeCell ref="D46:E46"/>
    <mergeCell ref="F46:G46"/>
    <mergeCell ref="H46:I46"/>
    <mergeCell ref="J46:K46"/>
    <mergeCell ref="AR45:AS45"/>
    <mergeCell ref="AT45:AU45"/>
    <mergeCell ref="T45:U45"/>
    <mergeCell ref="V45:W45"/>
    <mergeCell ref="X45:Y45"/>
    <mergeCell ref="Z45:AA45"/>
    <mergeCell ref="AZ45:BA45"/>
    <mergeCell ref="BB45:BC45"/>
    <mergeCell ref="AF45:AG45"/>
    <mergeCell ref="AH45:AI45"/>
    <mergeCell ref="AJ45:AK45"/>
    <mergeCell ref="AL45:AM45"/>
    <mergeCell ref="AB45:AC45"/>
    <mergeCell ref="AD45:AE45"/>
    <mergeCell ref="BL44:BM44"/>
    <mergeCell ref="B45:C45"/>
    <mergeCell ref="D45:E45"/>
    <mergeCell ref="F45:G45"/>
    <mergeCell ref="H45:I45"/>
    <mergeCell ref="J45:K45"/>
    <mergeCell ref="L45:M45"/>
    <mergeCell ref="N45:O45"/>
    <mergeCell ref="BH44:BI44"/>
    <mergeCell ref="BJ44:BK44"/>
    <mergeCell ref="P45:Q45"/>
    <mergeCell ref="R45:S45"/>
    <mergeCell ref="AZ44:BA44"/>
    <mergeCell ref="BB44:BC44"/>
    <mergeCell ref="AN44:AO44"/>
    <mergeCell ref="AP44:AQ44"/>
    <mergeCell ref="AR44:AS44"/>
    <mergeCell ref="AT44:AU44"/>
    <mergeCell ref="AF44:AG44"/>
    <mergeCell ref="AH44:AI44"/>
    <mergeCell ref="BD44:BE44"/>
    <mergeCell ref="BF44:BG44"/>
    <mergeCell ref="AV44:AW44"/>
    <mergeCell ref="AX44:AY44"/>
    <mergeCell ref="AJ44:AK44"/>
    <mergeCell ref="AL44:AM44"/>
    <mergeCell ref="L44:M44"/>
    <mergeCell ref="N44:O44"/>
    <mergeCell ref="X44:Y44"/>
    <mergeCell ref="Z44:AA44"/>
    <mergeCell ref="AB44:AC44"/>
    <mergeCell ref="AD44:AE44"/>
    <mergeCell ref="P44:Q44"/>
    <mergeCell ref="R44:S44"/>
    <mergeCell ref="T44:U44"/>
    <mergeCell ref="V44:W44"/>
    <mergeCell ref="AZ43:BA43"/>
    <mergeCell ref="BB43:BC43"/>
    <mergeCell ref="BH43:BI43"/>
    <mergeCell ref="BJ43:BK43"/>
    <mergeCell ref="BL43:BM43"/>
    <mergeCell ref="B44:C44"/>
    <mergeCell ref="D44:E44"/>
    <mergeCell ref="F44:G44"/>
    <mergeCell ref="H44:I44"/>
    <mergeCell ref="J44:K44"/>
    <mergeCell ref="X43:Y43"/>
    <mergeCell ref="Z43:AA43"/>
    <mergeCell ref="AB43:AC43"/>
    <mergeCell ref="AD43:AE43"/>
    <mergeCell ref="BD43:BE43"/>
    <mergeCell ref="BF43:BG43"/>
    <mergeCell ref="AJ43:AK43"/>
    <mergeCell ref="AL43:AM43"/>
    <mergeCell ref="AN43:AO43"/>
    <mergeCell ref="AP43:AQ43"/>
    <mergeCell ref="L43:M43"/>
    <mergeCell ref="N43:O43"/>
    <mergeCell ref="P43:Q43"/>
    <mergeCell ref="R43:S43"/>
    <mergeCell ref="T43:U43"/>
    <mergeCell ref="V43:W43"/>
    <mergeCell ref="BJ42:BK42"/>
    <mergeCell ref="BL42:BM42"/>
    <mergeCell ref="BN42:BO42"/>
    <mergeCell ref="BP42:BQ42"/>
    <mergeCell ref="AF43:AG43"/>
    <mergeCell ref="AH43:AI43"/>
    <mergeCell ref="AR43:AS43"/>
    <mergeCell ref="AT43:AU43"/>
    <mergeCell ref="AV43:AW43"/>
    <mergeCell ref="AX43:AY43"/>
    <mergeCell ref="BR42:BS42"/>
    <mergeCell ref="B43:C43"/>
    <mergeCell ref="D43:E43"/>
    <mergeCell ref="F43:G43"/>
    <mergeCell ref="H43:I43"/>
    <mergeCell ref="J43:K43"/>
    <mergeCell ref="AX42:AY42"/>
    <mergeCell ref="AZ42:BA42"/>
    <mergeCell ref="BB42:BC42"/>
    <mergeCell ref="BD42:BE42"/>
    <mergeCell ref="BF42:BG42"/>
    <mergeCell ref="BH42:BI42"/>
    <mergeCell ref="AL42:AM42"/>
    <mergeCell ref="AN42:AO42"/>
    <mergeCell ref="AP42:AQ42"/>
    <mergeCell ref="AR42:AS42"/>
    <mergeCell ref="AT42:AU42"/>
    <mergeCell ref="AV42:AW42"/>
    <mergeCell ref="V42:W42"/>
    <mergeCell ref="X42:Y42"/>
    <mergeCell ref="Z42:AA42"/>
    <mergeCell ref="AB42:AC42"/>
    <mergeCell ref="AD42:AE42"/>
    <mergeCell ref="AF42:AG42"/>
    <mergeCell ref="B42:C42"/>
    <mergeCell ref="D42:E42"/>
    <mergeCell ref="F42:G42"/>
    <mergeCell ref="H42:I42"/>
    <mergeCell ref="AH42:AI42"/>
    <mergeCell ref="AJ42:AK42"/>
    <mergeCell ref="N42:O42"/>
    <mergeCell ref="P42:Q42"/>
    <mergeCell ref="R42:S42"/>
    <mergeCell ref="T42:U42"/>
    <mergeCell ref="BP41:BQ41"/>
    <mergeCell ref="BR41:BS41"/>
    <mergeCell ref="J42:K42"/>
    <mergeCell ref="L42:M42"/>
    <mergeCell ref="BH41:BI41"/>
    <mergeCell ref="BJ41:BK41"/>
    <mergeCell ref="AV41:AW41"/>
    <mergeCell ref="AX41:AY41"/>
    <mergeCell ref="AZ41:BA41"/>
    <mergeCell ref="BB41:BC41"/>
    <mergeCell ref="AN41:AO41"/>
    <mergeCell ref="AP41:AQ41"/>
    <mergeCell ref="BL41:BM41"/>
    <mergeCell ref="BN41:BO41"/>
    <mergeCell ref="BD41:BE41"/>
    <mergeCell ref="BF41:BG41"/>
    <mergeCell ref="AR41:AS41"/>
    <mergeCell ref="AT41:AU41"/>
    <mergeCell ref="AJ41:AK41"/>
    <mergeCell ref="AL41:AM41"/>
    <mergeCell ref="X41:Y41"/>
    <mergeCell ref="Z41:AA41"/>
    <mergeCell ref="AB41:AC41"/>
    <mergeCell ref="AD41:AE41"/>
    <mergeCell ref="L41:M41"/>
    <mergeCell ref="N41:O41"/>
    <mergeCell ref="P41:Q41"/>
    <mergeCell ref="R41:S41"/>
    <mergeCell ref="AF41:AG41"/>
    <mergeCell ref="AH41:AI41"/>
    <mergeCell ref="BR40:BS40"/>
    <mergeCell ref="B41:C41"/>
    <mergeCell ref="D41:E41"/>
    <mergeCell ref="F41:G41"/>
    <mergeCell ref="H41:I41"/>
    <mergeCell ref="J41:K41"/>
    <mergeCell ref="AX40:AY40"/>
    <mergeCell ref="AZ40:BA40"/>
    <mergeCell ref="T41:U41"/>
    <mergeCell ref="V41:W41"/>
    <mergeCell ref="AT40:AU40"/>
    <mergeCell ref="AV40:AW40"/>
    <mergeCell ref="BN40:BO40"/>
    <mergeCell ref="BP40:BQ40"/>
    <mergeCell ref="BJ40:BK40"/>
    <mergeCell ref="BL40:BM40"/>
    <mergeCell ref="BB40:BC40"/>
    <mergeCell ref="BD40:BE40"/>
    <mergeCell ref="BF40:BG40"/>
    <mergeCell ref="BH40:BI40"/>
    <mergeCell ref="AB40:AC40"/>
    <mergeCell ref="AD40:AE40"/>
    <mergeCell ref="AF40:AG40"/>
    <mergeCell ref="AP40:AQ40"/>
    <mergeCell ref="AR40:AS40"/>
    <mergeCell ref="AL40:AM40"/>
    <mergeCell ref="AN40:AO40"/>
    <mergeCell ref="H40:I40"/>
    <mergeCell ref="AH40:AI40"/>
    <mergeCell ref="AJ40:AK40"/>
    <mergeCell ref="N40:O40"/>
    <mergeCell ref="P40:Q40"/>
    <mergeCell ref="R40:S40"/>
    <mergeCell ref="T40:U40"/>
    <mergeCell ref="V40:W40"/>
    <mergeCell ref="X40:Y40"/>
    <mergeCell ref="Z40:AA40"/>
    <mergeCell ref="AN35:AO35"/>
    <mergeCell ref="AP35:AQ35"/>
    <mergeCell ref="AR35:AS35"/>
    <mergeCell ref="J40:K40"/>
    <mergeCell ref="L40:M40"/>
    <mergeCell ref="B36:Y36"/>
    <mergeCell ref="AP36:AS36"/>
    <mergeCell ref="B40:C40"/>
    <mergeCell ref="D40:E40"/>
    <mergeCell ref="F40:G40"/>
    <mergeCell ref="BN35:BO35"/>
    <mergeCell ref="AT35:AU35"/>
    <mergeCell ref="AV35:AW35"/>
    <mergeCell ref="AX35:AY35"/>
    <mergeCell ref="AZ35:BA35"/>
    <mergeCell ref="BB35:BC35"/>
    <mergeCell ref="BD35:BE35"/>
    <mergeCell ref="BL35:BM35"/>
    <mergeCell ref="BF35:BG35"/>
    <mergeCell ref="BJ35:BK35"/>
    <mergeCell ref="P35:Q35"/>
    <mergeCell ref="R35:S35"/>
    <mergeCell ref="T35:U35"/>
    <mergeCell ref="V35:W35"/>
    <mergeCell ref="AP34:AQ34"/>
    <mergeCell ref="AD35:AE35"/>
    <mergeCell ref="AF35:AG35"/>
    <mergeCell ref="AH35:AI35"/>
    <mergeCell ref="AJ35:AK35"/>
    <mergeCell ref="AL35:AM35"/>
    <mergeCell ref="AL34:AM34"/>
    <mergeCell ref="BN34:BO34"/>
    <mergeCell ref="AZ34:BA34"/>
    <mergeCell ref="BB34:BC34"/>
    <mergeCell ref="BD34:BE34"/>
    <mergeCell ref="BF34:BG34"/>
    <mergeCell ref="BJ34:BK34"/>
    <mergeCell ref="BL34:BM34"/>
    <mergeCell ref="AR34:AS34"/>
    <mergeCell ref="AN34:AO34"/>
    <mergeCell ref="AL33:AM33"/>
    <mergeCell ref="BL33:BM33"/>
    <mergeCell ref="V34:W34"/>
    <mergeCell ref="AD34:AE34"/>
    <mergeCell ref="AF34:AG34"/>
    <mergeCell ref="AH34:AI34"/>
    <mergeCell ref="AT34:AU34"/>
    <mergeCell ref="AV34:AW34"/>
    <mergeCell ref="AX34:AY34"/>
    <mergeCell ref="AJ34:AK34"/>
    <mergeCell ref="AJ32:AK32"/>
    <mergeCell ref="BN33:BO33"/>
    <mergeCell ref="AZ33:BA33"/>
    <mergeCell ref="BB33:BC33"/>
    <mergeCell ref="BD33:BE33"/>
    <mergeCell ref="BF33:BG33"/>
    <mergeCell ref="BJ33:BK33"/>
    <mergeCell ref="AV33:AW33"/>
    <mergeCell ref="AX33:AY33"/>
    <mergeCell ref="AJ33:AK33"/>
    <mergeCell ref="AN32:AO32"/>
    <mergeCell ref="AP32:AQ32"/>
    <mergeCell ref="C33:F33"/>
    <mergeCell ref="G33:H33"/>
    <mergeCell ref="L33:W33"/>
    <mergeCell ref="AD33:AE33"/>
    <mergeCell ref="AF33:AG33"/>
    <mergeCell ref="AH33:AI33"/>
    <mergeCell ref="AF32:AG32"/>
    <mergeCell ref="AH32:AI32"/>
    <mergeCell ref="AZ32:BA32"/>
    <mergeCell ref="BB32:BC32"/>
    <mergeCell ref="BJ32:BK32"/>
    <mergeCell ref="BL32:BM32"/>
    <mergeCell ref="AN33:AO33"/>
    <mergeCell ref="AP33:AQ33"/>
    <mergeCell ref="AR33:AS33"/>
    <mergeCell ref="AT33:AU33"/>
    <mergeCell ref="BD32:BE32"/>
    <mergeCell ref="BF32:BG32"/>
    <mergeCell ref="P32:Q32"/>
    <mergeCell ref="R32:S32"/>
    <mergeCell ref="T32:U32"/>
    <mergeCell ref="V32:W32"/>
    <mergeCell ref="AL32:AM32"/>
    <mergeCell ref="BN32:BO32"/>
    <mergeCell ref="AR32:AS32"/>
    <mergeCell ref="AT32:AU32"/>
    <mergeCell ref="AV32:AW32"/>
    <mergeCell ref="AX32:AY32"/>
    <mergeCell ref="AV31:AW31"/>
    <mergeCell ref="AX31:AY31"/>
    <mergeCell ref="AD32:AE32"/>
    <mergeCell ref="BL31:BM31"/>
    <mergeCell ref="AZ31:BA31"/>
    <mergeCell ref="BB31:BC31"/>
    <mergeCell ref="BD31:BE31"/>
    <mergeCell ref="BF31:BG31"/>
    <mergeCell ref="BH31:BI31"/>
    <mergeCell ref="BJ31:BK31"/>
    <mergeCell ref="AF31:AG31"/>
    <mergeCell ref="AH31:AI31"/>
    <mergeCell ref="AR31:AS31"/>
    <mergeCell ref="AT31:AU31"/>
    <mergeCell ref="AN31:AO31"/>
    <mergeCell ref="AP31:AQ31"/>
    <mergeCell ref="AJ31:AK31"/>
    <mergeCell ref="AL31:AM31"/>
    <mergeCell ref="V31:W31"/>
    <mergeCell ref="X31:Y31"/>
    <mergeCell ref="AB31:AC31"/>
    <mergeCell ref="AD31:AE31"/>
    <mergeCell ref="J31:K31"/>
    <mergeCell ref="P31:Q31"/>
    <mergeCell ref="R31:S31"/>
    <mergeCell ref="T31:U31"/>
    <mergeCell ref="AL30:AM30"/>
    <mergeCell ref="AN30:AO30"/>
    <mergeCell ref="AH30:AI30"/>
    <mergeCell ref="AJ30:AK30"/>
    <mergeCell ref="BJ30:BK30"/>
    <mergeCell ref="BL30:BM30"/>
    <mergeCell ref="AX30:AY30"/>
    <mergeCell ref="AZ30:BA30"/>
    <mergeCell ref="BB30:BC30"/>
    <mergeCell ref="BD30:BE30"/>
    <mergeCell ref="J30:K30"/>
    <mergeCell ref="V30:W30"/>
    <mergeCell ref="X30:Y30"/>
    <mergeCell ref="AB30:AC30"/>
    <mergeCell ref="AD30:AE30"/>
    <mergeCell ref="AF30:AG30"/>
    <mergeCell ref="AP30:AQ30"/>
    <mergeCell ref="AR30:AS30"/>
    <mergeCell ref="AT30:AU30"/>
    <mergeCell ref="AV30:AW30"/>
    <mergeCell ref="BF30:BG30"/>
    <mergeCell ref="BH30:BI30"/>
    <mergeCell ref="BJ29:BK29"/>
    <mergeCell ref="BL29:BM29"/>
    <mergeCell ref="AT29:AU29"/>
    <mergeCell ref="AV29:AW29"/>
    <mergeCell ref="AX29:AY29"/>
    <mergeCell ref="AZ29:BA29"/>
    <mergeCell ref="BB29:BC29"/>
    <mergeCell ref="BD29:BE29"/>
    <mergeCell ref="BF29:BG29"/>
    <mergeCell ref="BH29:BI29"/>
    <mergeCell ref="AD29:AE29"/>
    <mergeCell ref="AF29:AG29"/>
    <mergeCell ref="AH29:AI29"/>
    <mergeCell ref="AJ29:AK29"/>
    <mergeCell ref="AL29:AM29"/>
    <mergeCell ref="AN29:AO29"/>
    <mergeCell ref="C29:F29"/>
    <mergeCell ref="G29:H29"/>
    <mergeCell ref="J29:K29"/>
    <mergeCell ref="L29:W29"/>
    <mergeCell ref="X29:Y29"/>
    <mergeCell ref="AB29:AC29"/>
    <mergeCell ref="AV28:AW28"/>
    <mergeCell ref="AX28:AY28"/>
    <mergeCell ref="AZ28:BA28"/>
    <mergeCell ref="BB28:BC28"/>
    <mergeCell ref="BD28:BE28"/>
    <mergeCell ref="AP29:AQ29"/>
    <mergeCell ref="AR29:AS29"/>
    <mergeCell ref="J28:K28"/>
    <mergeCell ref="P28:Q28"/>
    <mergeCell ref="R28:S28"/>
    <mergeCell ref="T28:U28"/>
    <mergeCell ref="BF28:BG28"/>
    <mergeCell ref="AR28:AS28"/>
    <mergeCell ref="AJ28:AK28"/>
    <mergeCell ref="AL28:AM28"/>
    <mergeCell ref="AN28:AO28"/>
    <mergeCell ref="V28:W28"/>
    <mergeCell ref="X28:Y28"/>
    <mergeCell ref="AB28:AC28"/>
    <mergeCell ref="AD28:AE28"/>
    <mergeCell ref="AR27:AS27"/>
    <mergeCell ref="AX27:AY27"/>
    <mergeCell ref="AP28:AQ28"/>
    <mergeCell ref="AH28:AI28"/>
    <mergeCell ref="AH27:AI27"/>
    <mergeCell ref="AJ27:AK27"/>
    <mergeCell ref="AL27:AM27"/>
    <mergeCell ref="BP27:BQ27"/>
    <mergeCell ref="AZ27:BA27"/>
    <mergeCell ref="BB27:BC27"/>
    <mergeCell ref="BD27:BE27"/>
    <mergeCell ref="BF27:BG27"/>
    <mergeCell ref="BH27:BI27"/>
    <mergeCell ref="AF27:AG27"/>
    <mergeCell ref="AF28:AG28"/>
    <mergeCell ref="BL27:BM27"/>
    <mergeCell ref="BJ28:BK28"/>
    <mergeCell ref="BL28:BM28"/>
    <mergeCell ref="BJ27:BK27"/>
    <mergeCell ref="AN27:AO27"/>
    <mergeCell ref="AP27:AQ27"/>
    <mergeCell ref="BH28:BI28"/>
    <mergeCell ref="AT28:AU28"/>
    <mergeCell ref="BF26:BG26"/>
    <mergeCell ref="BH26:BI26"/>
    <mergeCell ref="J27:K27"/>
    <mergeCell ref="P27:Q27"/>
    <mergeCell ref="R27:S27"/>
    <mergeCell ref="T27:U27"/>
    <mergeCell ref="AB27:AC27"/>
    <mergeCell ref="AD27:AE27"/>
    <mergeCell ref="AT27:AU27"/>
    <mergeCell ref="AV27:AW27"/>
    <mergeCell ref="AP26:AQ26"/>
    <mergeCell ref="AR26:AS26"/>
    <mergeCell ref="V27:W27"/>
    <mergeCell ref="X27:Y27"/>
    <mergeCell ref="BP26:BQ26"/>
    <mergeCell ref="AT26:AU26"/>
    <mergeCell ref="AV26:AW26"/>
    <mergeCell ref="AX26:AY26"/>
    <mergeCell ref="AZ26:BA26"/>
    <mergeCell ref="BB26:BC26"/>
    <mergeCell ref="BL26:BM26"/>
    <mergeCell ref="J26:K26"/>
    <mergeCell ref="V26:W26"/>
    <mergeCell ref="X26:Y26"/>
    <mergeCell ref="AB26:AC26"/>
    <mergeCell ref="BD26:BE26"/>
    <mergeCell ref="AH26:AI26"/>
    <mergeCell ref="AJ26:AK26"/>
    <mergeCell ref="AL26:AM26"/>
    <mergeCell ref="AN26:AO26"/>
    <mergeCell ref="AR25:AS25"/>
    <mergeCell ref="AD26:AE26"/>
    <mergeCell ref="AF26:AG26"/>
    <mergeCell ref="BP25:BQ25"/>
    <mergeCell ref="AT25:AU25"/>
    <mergeCell ref="AV25:AW25"/>
    <mergeCell ref="AX25:AY25"/>
    <mergeCell ref="AZ25:BA25"/>
    <mergeCell ref="BB25:BC25"/>
    <mergeCell ref="BJ26:BK26"/>
    <mergeCell ref="AL24:AM24"/>
    <mergeCell ref="AN24:AO24"/>
    <mergeCell ref="AP24:AQ24"/>
    <mergeCell ref="AR24:AS24"/>
    <mergeCell ref="BD25:BE25"/>
    <mergeCell ref="AH25:AI25"/>
    <mergeCell ref="AJ25:AK25"/>
    <mergeCell ref="AL25:AM25"/>
    <mergeCell ref="AN25:AO25"/>
    <mergeCell ref="AP25:AQ25"/>
    <mergeCell ref="AF24:AG24"/>
    <mergeCell ref="AH24:AI24"/>
    <mergeCell ref="AB25:AC25"/>
    <mergeCell ref="AD25:AE25"/>
    <mergeCell ref="AJ24:AK24"/>
    <mergeCell ref="AZ24:BA24"/>
    <mergeCell ref="AB24:AC24"/>
    <mergeCell ref="AD24:AE24"/>
    <mergeCell ref="AT24:AU24"/>
    <mergeCell ref="AV24:AW24"/>
    <mergeCell ref="BF25:BG25"/>
    <mergeCell ref="BH25:BI25"/>
    <mergeCell ref="BJ25:BK25"/>
    <mergeCell ref="BL25:BM25"/>
    <mergeCell ref="C25:F25"/>
    <mergeCell ref="G25:H25"/>
    <mergeCell ref="J25:K25"/>
    <mergeCell ref="L25:W25"/>
    <mergeCell ref="X25:Y25"/>
    <mergeCell ref="AF25:AG25"/>
    <mergeCell ref="BH17:BI17"/>
    <mergeCell ref="BP17:BQ17"/>
    <mergeCell ref="BP24:BQ24"/>
    <mergeCell ref="AX24:AY24"/>
    <mergeCell ref="BJ24:BK24"/>
    <mergeCell ref="BL24:BM24"/>
    <mergeCell ref="BH24:BI24"/>
    <mergeCell ref="BF24:BG24"/>
    <mergeCell ref="BB24:BC24"/>
    <mergeCell ref="BD24:BE24"/>
    <mergeCell ref="J24:K24"/>
    <mergeCell ref="P24:Q24"/>
    <mergeCell ref="R24:S24"/>
    <mergeCell ref="T24:U24"/>
    <mergeCell ref="V24:W24"/>
    <mergeCell ref="X24:Y24"/>
    <mergeCell ref="BH10:BI10"/>
    <mergeCell ref="BH14:BI14"/>
    <mergeCell ref="BP14:BQ14"/>
    <mergeCell ref="BJ10:BK10"/>
    <mergeCell ref="BL10:BM10"/>
    <mergeCell ref="BN10:BO10"/>
    <mergeCell ref="BP10:BQ10"/>
    <mergeCell ref="AL10:AM10"/>
    <mergeCell ref="AN10:AO10"/>
    <mergeCell ref="AP10:AQ10"/>
    <mergeCell ref="AR10:AS10"/>
    <mergeCell ref="BR10:BS10"/>
    <mergeCell ref="AX10:AY10"/>
    <mergeCell ref="AZ10:BA10"/>
    <mergeCell ref="BB10:BC10"/>
    <mergeCell ref="BD10:BE10"/>
    <mergeCell ref="BF10:BG10"/>
    <mergeCell ref="R10:S10"/>
    <mergeCell ref="T10:U10"/>
    <mergeCell ref="AT10:AU10"/>
    <mergeCell ref="AV10:AW10"/>
    <mergeCell ref="Z10:AA10"/>
    <mergeCell ref="AB10:AC10"/>
    <mergeCell ref="AD10:AE10"/>
    <mergeCell ref="AF10:AG10"/>
    <mergeCell ref="AH10:AI10"/>
    <mergeCell ref="AJ10:AK10"/>
    <mergeCell ref="V10:W10"/>
    <mergeCell ref="X10:Y10"/>
    <mergeCell ref="B10:C10"/>
    <mergeCell ref="D10:E10"/>
    <mergeCell ref="F10:G10"/>
    <mergeCell ref="H10:I10"/>
    <mergeCell ref="J10:K10"/>
    <mergeCell ref="L10:M10"/>
    <mergeCell ref="N10:O10"/>
    <mergeCell ref="P10:Q10"/>
    <mergeCell ref="BR9:BS9"/>
    <mergeCell ref="AX9:AY9"/>
    <mergeCell ref="AZ9:BA9"/>
    <mergeCell ref="BB9:BC9"/>
    <mergeCell ref="BD9:BE9"/>
    <mergeCell ref="BF9:BG9"/>
    <mergeCell ref="BJ9:BK9"/>
    <mergeCell ref="BL9:BM9"/>
    <mergeCell ref="BN9:BO9"/>
    <mergeCell ref="BP9:BQ9"/>
    <mergeCell ref="BH9:BI9"/>
    <mergeCell ref="AL9:AM9"/>
    <mergeCell ref="AN9:AO9"/>
    <mergeCell ref="AP9:AQ9"/>
    <mergeCell ref="AR9:AS9"/>
    <mergeCell ref="AT9:AU9"/>
    <mergeCell ref="AV9:AW9"/>
    <mergeCell ref="V9:W9"/>
    <mergeCell ref="X9:Y9"/>
    <mergeCell ref="Z9:AA9"/>
    <mergeCell ref="AB9:AC9"/>
    <mergeCell ref="AD9:AE9"/>
    <mergeCell ref="AF9:AG9"/>
    <mergeCell ref="B9:C9"/>
    <mergeCell ref="D9:E9"/>
    <mergeCell ref="F9:G9"/>
    <mergeCell ref="H9:I9"/>
    <mergeCell ref="AH9:AI9"/>
    <mergeCell ref="AJ9:AK9"/>
    <mergeCell ref="N9:O9"/>
    <mergeCell ref="P9:Q9"/>
    <mergeCell ref="R9:S9"/>
    <mergeCell ref="T9:U9"/>
    <mergeCell ref="J9:K9"/>
    <mergeCell ref="L9:M9"/>
    <mergeCell ref="BR8:BS8"/>
    <mergeCell ref="AX8:AY8"/>
    <mergeCell ref="AZ8:BA8"/>
    <mergeCell ref="BB8:BC8"/>
    <mergeCell ref="BD8:BE8"/>
    <mergeCell ref="BF8:BG8"/>
    <mergeCell ref="BJ8:BK8"/>
    <mergeCell ref="BL8:BM8"/>
    <mergeCell ref="BN8:BO8"/>
    <mergeCell ref="BP8:BQ8"/>
    <mergeCell ref="BH8:BI8"/>
    <mergeCell ref="AL8:AM8"/>
    <mergeCell ref="AN8:AO8"/>
    <mergeCell ref="AP8:AQ8"/>
    <mergeCell ref="AR8:AS8"/>
    <mergeCell ref="AT8:AU8"/>
    <mergeCell ref="AV8:AW8"/>
    <mergeCell ref="V8:W8"/>
    <mergeCell ref="X8:Y8"/>
    <mergeCell ref="Z8:AA8"/>
    <mergeCell ref="AB8:AC8"/>
    <mergeCell ref="AD8:AE8"/>
    <mergeCell ref="AF8:AG8"/>
    <mergeCell ref="B8:C8"/>
    <mergeCell ref="D8:E8"/>
    <mergeCell ref="F8:G8"/>
    <mergeCell ref="H8:I8"/>
    <mergeCell ref="AH8:AI8"/>
    <mergeCell ref="AJ8:AK8"/>
    <mergeCell ref="N8:O8"/>
    <mergeCell ref="P8:Q8"/>
    <mergeCell ref="R8:S8"/>
    <mergeCell ref="T8:U8"/>
    <mergeCell ref="J8:K8"/>
    <mergeCell ref="L8:M8"/>
    <mergeCell ref="BR7:BS7"/>
    <mergeCell ref="AX7:AY7"/>
    <mergeCell ref="AZ7:BA7"/>
    <mergeCell ref="BB7:BC7"/>
    <mergeCell ref="BD7:BE7"/>
    <mergeCell ref="BF7:BG7"/>
    <mergeCell ref="BJ7:BK7"/>
    <mergeCell ref="BL7:BM7"/>
    <mergeCell ref="BN7:BO7"/>
    <mergeCell ref="BP7:BQ7"/>
    <mergeCell ref="BH7:BI7"/>
    <mergeCell ref="AL7:AM7"/>
    <mergeCell ref="AN7:AO7"/>
    <mergeCell ref="AP7:AQ7"/>
    <mergeCell ref="AR7:AS7"/>
    <mergeCell ref="AT7:AU7"/>
    <mergeCell ref="AV7:AW7"/>
    <mergeCell ref="V7:W7"/>
    <mergeCell ref="X7:Y7"/>
    <mergeCell ref="Z7:AA7"/>
    <mergeCell ref="AB7:AC7"/>
    <mergeCell ref="AD7:AE7"/>
    <mergeCell ref="AF7:AG7"/>
    <mergeCell ref="B7:C7"/>
    <mergeCell ref="D7:E7"/>
    <mergeCell ref="F7:G7"/>
    <mergeCell ref="H7:I7"/>
    <mergeCell ref="AH7:AI7"/>
    <mergeCell ref="AJ7:AK7"/>
    <mergeCell ref="N7:O7"/>
    <mergeCell ref="P7:Q7"/>
    <mergeCell ref="R7:S7"/>
    <mergeCell ref="T7:U7"/>
    <mergeCell ref="J7:K7"/>
    <mergeCell ref="L7:M7"/>
    <mergeCell ref="BR6:BS6"/>
    <mergeCell ref="AX6:AY6"/>
    <mergeCell ref="AZ6:BA6"/>
    <mergeCell ref="BB6:BC6"/>
    <mergeCell ref="BD6:BE6"/>
    <mergeCell ref="BF6:BG6"/>
    <mergeCell ref="BJ6:BK6"/>
    <mergeCell ref="BL6:BM6"/>
    <mergeCell ref="AF6:AG6"/>
    <mergeCell ref="BN6:BO6"/>
    <mergeCell ref="BP6:BQ6"/>
    <mergeCell ref="BH6:BI6"/>
    <mergeCell ref="AL6:AM6"/>
    <mergeCell ref="AN6:AO6"/>
    <mergeCell ref="AP6:AQ6"/>
    <mergeCell ref="AR6:AS6"/>
    <mergeCell ref="AT6:AU6"/>
    <mergeCell ref="AV6:AW6"/>
    <mergeCell ref="T6:U6"/>
    <mergeCell ref="V6:W6"/>
    <mergeCell ref="X6:Y6"/>
    <mergeCell ref="Z6:AA6"/>
    <mergeCell ref="AB6:AC6"/>
    <mergeCell ref="AD6:AE6"/>
    <mergeCell ref="BL5:BM5"/>
    <mergeCell ref="B6:C6"/>
    <mergeCell ref="D6:E6"/>
    <mergeCell ref="F6:G6"/>
    <mergeCell ref="H6:I6"/>
    <mergeCell ref="AH6:AI6"/>
    <mergeCell ref="AJ6:AK6"/>
    <mergeCell ref="N6:O6"/>
    <mergeCell ref="P6:Q6"/>
    <mergeCell ref="R6:S6"/>
    <mergeCell ref="AV5:AW5"/>
    <mergeCell ref="J6:K6"/>
    <mergeCell ref="L6:M6"/>
    <mergeCell ref="BR5:BS5"/>
    <mergeCell ref="AX5:AY5"/>
    <mergeCell ref="AZ5:BA5"/>
    <mergeCell ref="BB5:BC5"/>
    <mergeCell ref="BD5:BE5"/>
    <mergeCell ref="BF5:BG5"/>
    <mergeCell ref="BJ5:BK5"/>
    <mergeCell ref="AD5:AE5"/>
    <mergeCell ref="AF5:AG5"/>
    <mergeCell ref="BN5:BO5"/>
    <mergeCell ref="BP5:BQ5"/>
    <mergeCell ref="BH5:BI5"/>
    <mergeCell ref="AL5:AM5"/>
    <mergeCell ref="AN5:AO5"/>
    <mergeCell ref="AP5:AQ5"/>
    <mergeCell ref="AR5:AS5"/>
    <mergeCell ref="AT5:AU5"/>
    <mergeCell ref="R5:S5"/>
    <mergeCell ref="T5:U5"/>
    <mergeCell ref="V5:W5"/>
    <mergeCell ref="X5:Y5"/>
    <mergeCell ref="Z5:AA5"/>
    <mergeCell ref="AB5:AC5"/>
    <mergeCell ref="BJ4:BK4"/>
    <mergeCell ref="BL4:BM4"/>
    <mergeCell ref="B5:C5"/>
    <mergeCell ref="D5:E5"/>
    <mergeCell ref="F5:G5"/>
    <mergeCell ref="H5:I5"/>
    <mergeCell ref="AH5:AI5"/>
    <mergeCell ref="AJ5:AK5"/>
    <mergeCell ref="N5:O5"/>
    <mergeCell ref="P5:Q5"/>
    <mergeCell ref="AT4:AU4"/>
    <mergeCell ref="AV4:AW4"/>
    <mergeCell ref="J5:K5"/>
    <mergeCell ref="L5:M5"/>
    <mergeCell ref="BR4:BS4"/>
    <mergeCell ref="AX4:AY4"/>
    <mergeCell ref="AZ4:BA4"/>
    <mergeCell ref="BB4:BC4"/>
    <mergeCell ref="BD4:BE4"/>
    <mergeCell ref="BF4:BG4"/>
    <mergeCell ref="AB4:AC4"/>
    <mergeCell ref="AD4:AE4"/>
    <mergeCell ref="AF4:AG4"/>
    <mergeCell ref="BN4:BO4"/>
    <mergeCell ref="BP4:BQ4"/>
    <mergeCell ref="BH4:BI4"/>
    <mergeCell ref="AL4:AM4"/>
    <mergeCell ref="AN4:AO4"/>
    <mergeCell ref="AP4:AQ4"/>
    <mergeCell ref="AR4:AS4"/>
    <mergeCell ref="B4:C4"/>
    <mergeCell ref="D4:E4"/>
    <mergeCell ref="F4:G4"/>
    <mergeCell ref="H4:I4"/>
    <mergeCell ref="V4:W4"/>
    <mergeCell ref="X4:Y4"/>
    <mergeCell ref="T4:U4"/>
    <mergeCell ref="R4:S4"/>
    <mergeCell ref="BR3:BS3"/>
    <mergeCell ref="AX3:AY3"/>
    <mergeCell ref="AZ3:BA3"/>
    <mergeCell ref="BB3:BC3"/>
    <mergeCell ref="BD3:BE3"/>
    <mergeCell ref="BF3:BG3"/>
    <mergeCell ref="BJ3:BK3"/>
    <mergeCell ref="BL3:BM3"/>
    <mergeCell ref="Z4:AA4"/>
    <mergeCell ref="AR3:AS3"/>
    <mergeCell ref="AT3:AU3"/>
    <mergeCell ref="AV3:AW3"/>
    <mergeCell ref="J4:K4"/>
    <mergeCell ref="L4:M4"/>
    <mergeCell ref="AH4:AI4"/>
    <mergeCell ref="AJ4:AK4"/>
    <mergeCell ref="N4:O4"/>
    <mergeCell ref="P4:Q4"/>
    <mergeCell ref="Z3:AA3"/>
    <mergeCell ref="AB3:AC3"/>
    <mergeCell ref="AD3:AE3"/>
    <mergeCell ref="BN3:BO3"/>
    <mergeCell ref="BP3:BQ3"/>
    <mergeCell ref="AJ3:AK3"/>
    <mergeCell ref="BH3:BI3"/>
    <mergeCell ref="AL3:AM3"/>
    <mergeCell ref="AN3:AO3"/>
    <mergeCell ref="AP3:AQ3"/>
    <mergeCell ref="AR2:AS2"/>
    <mergeCell ref="AF3:AG3"/>
    <mergeCell ref="AH3:AI3"/>
    <mergeCell ref="L3:M3"/>
    <mergeCell ref="N3:O3"/>
    <mergeCell ref="P3:Q3"/>
    <mergeCell ref="R3:S3"/>
    <mergeCell ref="T3:U3"/>
    <mergeCell ref="V3:W3"/>
    <mergeCell ref="X3:Y3"/>
    <mergeCell ref="AA53:AB53"/>
    <mergeCell ref="AT2:AU2"/>
    <mergeCell ref="B3:C3"/>
    <mergeCell ref="D3:E3"/>
    <mergeCell ref="F3:G3"/>
    <mergeCell ref="H3:I3"/>
    <mergeCell ref="J3:K3"/>
    <mergeCell ref="D2:AA2"/>
    <mergeCell ref="AE2:AM2"/>
    <mergeCell ref="AN2:AQ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BT62"/>
  <sheetViews>
    <sheetView zoomScale="95" zoomScaleNormal="95" zoomScalePageLayoutView="0" workbookViewId="0" topLeftCell="A34">
      <selection activeCell="AB61" sqref="AB61"/>
    </sheetView>
  </sheetViews>
  <sheetFormatPr defaultColWidth="9.00390625" defaultRowHeight="16.5"/>
  <cols>
    <col min="1" max="1" width="4.625" style="0" customWidth="1"/>
    <col min="2" max="71" width="2.50390625" style="0" customWidth="1"/>
    <col min="72" max="72" width="5.00390625" style="0" customWidth="1"/>
    <col min="73" max="143" width="2.50390625" style="0" customWidth="1"/>
  </cols>
  <sheetData>
    <row r="1" spans="3:43" ht="27" customHeight="1">
      <c r="C1" s="273" t="s">
        <v>196</v>
      </c>
      <c r="K1" s="275" t="s">
        <v>336</v>
      </c>
      <c r="L1" s="275"/>
      <c r="M1" s="275"/>
      <c r="N1" s="275"/>
      <c r="O1" s="275"/>
      <c r="P1" s="275"/>
      <c r="Q1" s="275"/>
      <c r="R1" s="275"/>
      <c r="S1" s="275"/>
      <c r="T1" s="275" t="s">
        <v>315</v>
      </c>
      <c r="U1" s="275"/>
      <c r="V1" s="275"/>
      <c r="W1" s="275"/>
      <c r="X1" s="275"/>
      <c r="Y1" s="275"/>
      <c r="Z1" s="275"/>
      <c r="AA1" s="275"/>
      <c r="AC1" s="275"/>
      <c r="AD1" s="275"/>
      <c r="AE1" s="275"/>
      <c r="AF1" s="276"/>
      <c r="AG1" s="276"/>
      <c r="AH1" s="276"/>
      <c r="AJ1" s="275" t="s">
        <v>316</v>
      </c>
      <c r="AQ1" s="278" t="s">
        <v>202</v>
      </c>
    </row>
    <row r="2" spans="1:71" ht="28.5">
      <c r="A2" s="2"/>
      <c r="B2" s="2"/>
      <c r="C2" s="2"/>
      <c r="D2" s="1748" t="s">
        <v>171</v>
      </c>
      <c r="E2" s="1748"/>
      <c r="F2" s="1748"/>
      <c r="G2" s="1748"/>
      <c r="H2" s="1748"/>
      <c r="I2" s="1748"/>
      <c r="J2" s="1748"/>
      <c r="K2" s="1748"/>
      <c r="L2" s="1748"/>
      <c r="M2" s="1748"/>
      <c r="N2" s="1748"/>
      <c r="O2" s="1748"/>
      <c r="P2" s="1748"/>
      <c r="Q2" s="1748"/>
      <c r="R2" s="1748"/>
      <c r="S2" s="1748"/>
      <c r="T2" s="1748"/>
      <c r="U2" s="1748"/>
      <c r="V2" s="1748"/>
      <c r="W2" s="1748"/>
      <c r="X2" s="1748"/>
      <c r="Y2" s="1748"/>
      <c r="Z2" s="1748"/>
      <c r="AA2" s="1748"/>
      <c r="AB2" s="2"/>
      <c r="AC2" s="2"/>
      <c r="AD2" s="2"/>
      <c r="AE2" s="1748" t="s">
        <v>75</v>
      </c>
      <c r="AF2" s="1748"/>
      <c r="AG2" s="1748"/>
      <c r="AH2" s="1748"/>
      <c r="AI2" s="1748"/>
      <c r="AJ2" s="1748"/>
      <c r="AK2" s="1748"/>
      <c r="AL2" s="1748"/>
      <c r="AM2" s="1748"/>
      <c r="AN2" s="1749">
        <v>249</v>
      </c>
      <c r="AO2" s="1749"/>
      <c r="AP2" s="1749"/>
      <c r="AQ2" s="1749"/>
      <c r="AR2" s="1748" t="s">
        <v>76</v>
      </c>
      <c r="AS2" s="1748"/>
      <c r="AT2" s="1744" t="s">
        <v>77</v>
      </c>
      <c r="AU2" s="1745"/>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46">
        <v>42412</v>
      </c>
      <c r="C3" s="1747"/>
      <c r="D3" s="1746">
        <v>42413</v>
      </c>
      <c r="E3" s="1747"/>
      <c r="F3" s="1746">
        <v>42414</v>
      </c>
      <c r="G3" s="1747"/>
      <c r="H3" s="1746">
        <v>42415</v>
      </c>
      <c r="I3" s="1747"/>
      <c r="J3" s="1746">
        <v>42416</v>
      </c>
      <c r="K3" s="1747"/>
      <c r="L3" s="1746">
        <v>42417</v>
      </c>
      <c r="M3" s="1747"/>
      <c r="N3" s="1746">
        <v>42418</v>
      </c>
      <c r="O3" s="1747"/>
      <c r="P3" s="1746">
        <v>42419</v>
      </c>
      <c r="Q3" s="1747"/>
      <c r="R3" s="1746">
        <v>42420</v>
      </c>
      <c r="S3" s="1747"/>
      <c r="T3" s="1746">
        <v>42421</v>
      </c>
      <c r="U3" s="1747"/>
      <c r="V3" s="1746">
        <v>42422</v>
      </c>
      <c r="W3" s="1747"/>
      <c r="X3" s="1746">
        <v>42423</v>
      </c>
      <c r="Y3" s="1747"/>
      <c r="Z3" s="1746">
        <v>42424</v>
      </c>
      <c r="AA3" s="1747"/>
      <c r="AB3" s="1746">
        <v>42425</v>
      </c>
      <c r="AC3" s="1747"/>
      <c r="AD3" s="1746">
        <v>42426</v>
      </c>
      <c r="AE3" s="1747"/>
      <c r="AF3" s="1746">
        <v>42427</v>
      </c>
      <c r="AG3" s="1747"/>
      <c r="AH3" s="1746">
        <v>42428</v>
      </c>
      <c r="AI3" s="1747"/>
      <c r="AJ3" s="1746">
        <v>42429</v>
      </c>
      <c r="AK3" s="1747"/>
      <c r="AL3" s="1746">
        <v>42430</v>
      </c>
      <c r="AM3" s="1747"/>
      <c r="AN3" s="1746">
        <v>42431</v>
      </c>
      <c r="AO3" s="1747"/>
      <c r="AP3" s="1746">
        <v>42432</v>
      </c>
      <c r="AQ3" s="1747"/>
      <c r="AR3" s="1746">
        <v>42433</v>
      </c>
      <c r="AS3" s="1747"/>
      <c r="AT3" s="1746">
        <v>42434</v>
      </c>
      <c r="AU3" s="1747"/>
      <c r="AV3" s="1746">
        <v>42435</v>
      </c>
      <c r="AW3" s="1747"/>
      <c r="AX3" s="1746">
        <v>42436</v>
      </c>
      <c r="AY3" s="1747"/>
      <c r="AZ3" s="1746">
        <v>42437</v>
      </c>
      <c r="BA3" s="1747"/>
      <c r="BB3" s="1746">
        <v>42438</v>
      </c>
      <c r="BC3" s="1747"/>
      <c r="BD3" s="1746">
        <v>42439</v>
      </c>
      <c r="BE3" s="1747"/>
      <c r="BF3" s="1746">
        <v>42440</v>
      </c>
      <c r="BG3" s="1747"/>
      <c r="BH3" s="1746">
        <v>42441</v>
      </c>
      <c r="BI3" s="1747"/>
      <c r="BJ3" s="1746">
        <v>42442</v>
      </c>
      <c r="BK3" s="1747"/>
      <c r="BL3" s="1746">
        <v>42443</v>
      </c>
      <c r="BM3" s="1747"/>
      <c r="BN3" s="1746">
        <v>42444</v>
      </c>
      <c r="BO3" s="1747"/>
      <c r="BP3" s="1746">
        <v>42445</v>
      </c>
      <c r="BQ3" s="1747"/>
      <c r="BR3" s="1746">
        <v>42446</v>
      </c>
      <c r="BS3" s="1747"/>
    </row>
    <row r="4" spans="1:71" ht="16.5">
      <c r="A4" s="6" t="s">
        <v>79</v>
      </c>
      <c r="B4" s="1750">
        <f>B3</f>
        <v>42412</v>
      </c>
      <c r="C4" s="1751"/>
      <c r="D4" s="1750">
        <f>D3</f>
        <v>42413</v>
      </c>
      <c r="E4" s="1751"/>
      <c r="F4" s="1750">
        <f>F3</f>
        <v>42414</v>
      </c>
      <c r="G4" s="1751"/>
      <c r="H4" s="1750">
        <f>H3</f>
        <v>42415</v>
      </c>
      <c r="I4" s="1751"/>
      <c r="J4" s="1750">
        <f>J3</f>
        <v>42416</v>
      </c>
      <c r="K4" s="1751"/>
      <c r="L4" s="1750">
        <f>L3</f>
        <v>42417</v>
      </c>
      <c r="M4" s="1751"/>
      <c r="N4" s="1750">
        <f>N3</f>
        <v>42418</v>
      </c>
      <c r="O4" s="1751"/>
      <c r="P4" s="1750">
        <f>P3</f>
        <v>42419</v>
      </c>
      <c r="Q4" s="1751"/>
      <c r="R4" s="1750">
        <f>R3</f>
        <v>42420</v>
      </c>
      <c r="S4" s="1751"/>
      <c r="T4" s="1750">
        <f>T3</f>
        <v>42421</v>
      </c>
      <c r="U4" s="1751"/>
      <c r="V4" s="1750">
        <f>V3</f>
        <v>42422</v>
      </c>
      <c r="W4" s="1751"/>
      <c r="X4" s="1750">
        <f>X3</f>
        <v>42423</v>
      </c>
      <c r="Y4" s="1751"/>
      <c r="Z4" s="1750">
        <f>Z3</f>
        <v>42424</v>
      </c>
      <c r="AA4" s="1751"/>
      <c r="AB4" s="1750">
        <f>AB3</f>
        <v>42425</v>
      </c>
      <c r="AC4" s="1751"/>
      <c r="AD4" s="1750">
        <f>AD3</f>
        <v>42426</v>
      </c>
      <c r="AE4" s="1751"/>
      <c r="AF4" s="1750">
        <f>AF3</f>
        <v>42427</v>
      </c>
      <c r="AG4" s="1751"/>
      <c r="AH4" s="1750">
        <f>AH3</f>
        <v>42428</v>
      </c>
      <c r="AI4" s="1751"/>
      <c r="AJ4" s="1750">
        <f>AJ3</f>
        <v>42429</v>
      </c>
      <c r="AK4" s="1751"/>
      <c r="AL4" s="1750">
        <f>AL3</f>
        <v>42430</v>
      </c>
      <c r="AM4" s="1751"/>
      <c r="AN4" s="1750">
        <f>AN3</f>
        <v>42431</v>
      </c>
      <c r="AO4" s="1751"/>
      <c r="AP4" s="1750">
        <f>AP3</f>
        <v>42432</v>
      </c>
      <c r="AQ4" s="1751"/>
      <c r="AR4" s="1750">
        <f>AR3</f>
        <v>42433</v>
      </c>
      <c r="AS4" s="1751"/>
      <c r="AT4" s="1750">
        <f>AT3</f>
        <v>42434</v>
      </c>
      <c r="AU4" s="1751"/>
      <c r="AV4" s="1750">
        <f>AV3</f>
        <v>42435</v>
      </c>
      <c r="AW4" s="1751"/>
      <c r="AX4" s="1750">
        <f>AX3</f>
        <v>42436</v>
      </c>
      <c r="AY4" s="1751"/>
      <c r="AZ4" s="1750">
        <f>AZ3</f>
        <v>42437</v>
      </c>
      <c r="BA4" s="1751"/>
      <c r="BB4" s="1750">
        <f>BB3</f>
        <v>42438</v>
      </c>
      <c r="BC4" s="1751"/>
      <c r="BD4" s="1750">
        <f>BD3</f>
        <v>42439</v>
      </c>
      <c r="BE4" s="1751"/>
      <c r="BF4" s="1750">
        <f>BF3</f>
        <v>42440</v>
      </c>
      <c r="BG4" s="1751"/>
      <c r="BH4" s="1750">
        <f>BH3</f>
        <v>42441</v>
      </c>
      <c r="BI4" s="1751"/>
      <c r="BJ4" s="1750">
        <f>BJ3</f>
        <v>42442</v>
      </c>
      <c r="BK4" s="1751"/>
      <c r="BL4" s="1750">
        <f>BL3</f>
        <v>42443</v>
      </c>
      <c r="BM4" s="1751"/>
      <c r="BN4" s="1750">
        <f>BN3</f>
        <v>42444</v>
      </c>
      <c r="BO4" s="1751"/>
      <c r="BP4" s="1750">
        <f>BP3</f>
        <v>42445</v>
      </c>
      <c r="BQ4" s="1751"/>
      <c r="BR4" s="1750">
        <f>BR3</f>
        <v>42446</v>
      </c>
      <c r="BS4" s="1751"/>
    </row>
    <row r="5" spans="1:71" ht="16.5">
      <c r="A5" s="7"/>
      <c r="B5" s="1717"/>
      <c r="C5" s="1718"/>
      <c r="D5" s="1717"/>
      <c r="E5" s="1718"/>
      <c r="F5" s="1717"/>
      <c r="G5" s="1718"/>
      <c r="H5" s="1717"/>
      <c r="I5" s="1718"/>
      <c r="J5" s="1717"/>
      <c r="K5" s="1718"/>
      <c r="L5" s="1717"/>
      <c r="M5" s="1718"/>
      <c r="N5" s="1717"/>
      <c r="O5" s="1718"/>
      <c r="P5" s="1717"/>
      <c r="Q5" s="1718"/>
      <c r="R5" s="1717"/>
      <c r="S5" s="1718"/>
      <c r="T5" s="1717"/>
      <c r="U5" s="1718"/>
      <c r="V5" s="1717"/>
      <c r="W5" s="1718"/>
      <c r="X5" s="1717"/>
      <c r="Y5" s="1718"/>
      <c r="Z5" s="1717"/>
      <c r="AA5" s="1718"/>
      <c r="AB5" s="1717"/>
      <c r="AC5" s="1718"/>
      <c r="AD5" s="1717"/>
      <c r="AE5" s="1718"/>
      <c r="AF5" s="1717"/>
      <c r="AG5" s="1718"/>
      <c r="AH5" s="1717"/>
      <c r="AI5" s="1718"/>
      <c r="AJ5" s="1717"/>
      <c r="AK5" s="1718"/>
      <c r="AL5" s="1717"/>
      <c r="AM5" s="1718"/>
      <c r="AN5" s="1717"/>
      <c r="AO5" s="1718"/>
      <c r="AP5" s="1717"/>
      <c r="AQ5" s="1718"/>
      <c r="AR5" s="1752" t="s">
        <v>199</v>
      </c>
      <c r="AS5" s="1753"/>
      <c r="AT5" s="1717"/>
      <c r="AU5" s="1718"/>
      <c r="AV5" s="1717"/>
      <c r="AW5" s="1718"/>
      <c r="AX5" s="1754" t="s">
        <v>199</v>
      </c>
      <c r="AY5" s="1755"/>
      <c r="AZ5" s="1754" t="s">
        <v>199</v>
      </c>
      <c r="BA5" s="1755"/>
      <c r="BB5" s="1754" t="s">
        <v>199</v>
      </c>
      <c r="BC5" s="1755"/>
      <c r="BD5" s="1754" t="s">
        <v>199</v>
      </c>
      <c r="BE5" s="1755"/>
      <c r="BF5" s="1754" t="s">
        <v>199</v>
      </c>
      <c r="BG5" s="1755"/>
      <c r="BH5" s="1717"/>
      <c r="BI5" s="1718"/>
      <c r="BJ5" s="1717"/>
      <c r="BK5" s="1718"/>
      <c r="BL5" s="1754" t="s">
        <v>199</v>
      </c>
      <c r="BM5" s="1755"/>
      <c r="BN5" s="1754" t="s">
        <v>199</v>
      </c>
      <c r="BO5" s="1755"/>
      <c r="BP5" s="739">
        <v>1</v>
      </c>
      <c r="BQ5" s="663">
        <v>1</v>
      </c>
      <c r="BR5" s="400">
        <v>1</v>
      </c>
      <c r="BS5" s="738">
        <v>1</v>
      </c>
    </row>
    <row r="6" spans="1:71" ht="16.5">
      <c r="A6" s="10" t="s">
        <v>80</v>
      </c>
      <c r="B6" s="1711" t="s">
        <v>81</v>
      </c>
      <c r="C6" s="1712"/>
      <c r="D6" s="1711" t="s">
        <v>82</v>
      </c>
      <c r="E6" s="1712"/>
      <c r="F6" s="1711" t="s">
        <v>82</v>
      </c>
      <c r="G6" s="1712"/>
      <c r="H6" s="1711" t="s">
        <v>81</v>
      </c>
      <c r="I6" s="1712"/>
      <c r="J6" s="1711" t="s">
        <v>81</v>
      </c>
      <c r="K6" s="1712"/>
      <c r="L6" s="1711" t="s">
        <v>81</v>
      </c>
      <c r="M6" s="1712"/>
      <c r="N6" s="1711" t="s">
        <v>81</v>
      </c>
      <c r="O6" s="1712"/>
      <c r="P6" s="1711" t="s">
        <v>81</v>
      </c>
      <c r="Q6" s="1712"/>
      <c r="R6" s="1711" t="s">
        <v>82</v>
      </c>
      <c r="S6" s="1712"/>
      <c r="T6" s="1711" t="s">
        <v>82</v>
      </c>
      <c r="U6" s="1712"/>
      <c r="V6" s="1711" t="s">
        <v>81</v>
      </c>
      <c r="W6" s="1712"/>
      <c r="X6" s="1711" t="s">
        <v>81</v>
      </c>
      <c r="Y6" s="1712"/>
      <c r="Z6" s="1711" t="s">
        <v>81</v>
      </c>
      <c r="AA6" s="1712"/>
      <c r="AB6" s="1711" t="s">
        <v>81</v>
      </c>
      <c r="AC6" s="1712"/>
      <c r="AD6" s="1711" t="s">
        <v>173</v>
      </c>
      <c r="AE6" s="1712"/>
      <c r="AF6" s="1711" t="s">
        <v>82</v>
      </c>
      <c r="AG6" s="1712"/>
      <c r="AH6" s="1711" t="s">
        <v>82</v>
      </c>
      <c r="AI6" s="1712"/>
      <c r="AJ6" s="1711" t="s">
        <v>173</v>
      </c>
      <c r="AK6" s="1712"/>
      <c r="AL6" s="1711" t="s">
        <v>173</v>
      </c>
      <c r="AM6" s="1712"/>
      <c r="AN6" s="1711" t="s">
        <v>173</v>
      </c>
      <c r="AO6" s="1712"/>
      <c r="AP6" s="1711" t="s">
        <v>173</v>
      </c>
      <c r="AQ6" s="1712"/>
      <c r="AR6" s="1711" t="s">
        <v>173</v>
      </c>
      <c r="AS6" s="1712"/>
      <c r="AT6" s="1711" t="s">
        <v>82</v>
      </c>
      <c r="AU6" s="1712"/>
      <c r="AV6" s="1711" t="s">
        <v>82</v>
      </c>
      <c r="AW6" s="1712"/>
      <c r="AX6" s="1713" t="s">
        <v>83</v>
      </c>
      <c r="AY6" s="1714"/>
      <c r="AZ6" s="1713" t="s">
        <v>83</v>
      </c>
      <c r="BA6" s="1714"/>
      <c r="BB6" s="1713" t="s">
        <v>83</v>
      </c>
      <c r="BC6" s="1714"/>
      <c r="BD6" s="1713" t="s">
        <v>83</v>
      </c>
      <c r="BE6" s="1714"/>
      <c r="BF6" s="1713" t="s">
        <v>83</v>
      </c>
      <c r="BG6" s="1714"/>
      <c r="BH6" s="1711" t="s">
        <v>82</v>
      </c>
      <c r="BI6" s="1712"/>
      <c r="BJ6" s="1711" t="s">
        <v>82</v>
      </c>
      <c r="BK6" s="1712"/>
      <c r="BL6" s="1713" t="s">
        <v>83</v>
      </c>
      <c r="BM6" s="1714"/>
      <c r="BN6" s="1713" t="s">
        <v>83</v>
      </c>
      <c r="BO6" s="1714"/>
      <c r="BP6" s="11" t="s">
        <v>84</v>
      </c>
      <c r="BQ6" s="410" t="s">
        <v>318</v>
      </c>
      <c r="BR6" s="11" t="s">
        <v>84</v>
      </c>
      <c r="BS6" s="10" t="s">
        <v>84</v>
      </c>
    </row>
    <row r="7" spans="1:71" ht="16.5">
      <c r="A7" s="10" t="s">
        <v>85</v>
      </c>
      <c r="B7" s="1711" t="s">
        <v>86</v>
      </c>
      <c r="C7" s="1712"/>
      <c r="D7" s="1711"/>
      <c r="E7" s="1712"/>
      <c r="F7" s="1711"/>
      <c r="G7" s="1712"/>
      <c r="H7" s="1711" t="s">
        <v>86</v>
      </c>
      <c r="I7" s="1712"/>
      <c r="J7" s="1711" t="s">
        <v>86</v>
      </c>
      <c r="K7" s="1712"/>
      <c r="L7" s="1711" t="s">
        <v>86</v>
      </c>
      <c r="M7" s="1712"/>
      <c r="N7" s="1711" t="s">
        <v>86</v>
      </c>
      <c r="O7" s="1712"/>
      <c r="P7" s="1711" t="s">
        <v>86</v>
      </c>
      <c r="Q7" s="1712"/>
      <c r="R7" s="1711"/>
      <c r="S7" s="1712"/>
      <c r="T7" s="1711"/>
      <c r="U7" s="1712"/>
      <c r="V7" s="1711" t="s">
        <v>86</v>
      </c>
      <c r="W7" s="1712"/>
      <c r="X7" s="1711" t="s">
        <v>86</v>
      </c>
      <c r="Y7" s="1712"/>
      <c r="Z7" s="1711" t="s">
        <v>86</v>
      </c>
      <c r="AA7" s="1712"/>
      <c r="AB7" s="1711" t="s">
        <v>86</v>
      </c>
      <c r="AC7" s="1712"/>
      <c r="AD7" s="1711" t="s">
        <v>174</v>
      </c>
      <c r="AE7" s="1712"/>
      <c r="AF7" s="1711"/>
      <c r="AG7" s="1712"/>
      <c r="AH7" s="1711"/>
      <c r="AI7" s="1712"/>
      <c r="AJ7" s="1711" t="s">
        <v>174</v>
      </c>
      <c r="AK7" s="1712"/>
      <c r="AL7" s="1711" t="s">
        <v>174</v>
      </c>
      <c r="AM7" s="1712"/>
      <c r="AN7" s="1711" t="s">
        <v>174</v>
      </c>
      <c r="AO7" s="1712"/>
      <c r="AP7" s="1711" t="s">
        <v>174</v>
      </c>
      <c r="AQ7" s="1712"/>
      <c r="AR7" s="1711" t="s">
        <v>174</v>
      </c>
      <c r="AS7" s="1712"/>
      <c r="AT7" s="1711"/>
      <c r="AU7" s="1712"/>
      <c r="AV7" s="1711"/>
      <c r="AW7" s="1712"/>
      <c r="AX7" s="1713" t="s">
        <v>87</v>
      </c>
      <c r="AY7" s="1714"/>
      <c r="AZ7" s="1713" t="s">
        <v>87</v>
      </c>
      <c r="BA7" s="1714"/>
      <c r="BB7" s="1713" t="s">
        <v>87</v>
      </c>
      <c r="BC7" s="1714"/>
      <c r="BD7" s="1713" t="s">
        <v>87</v>
      </c>
      <c r="BE7" s="1714"/>
      <c r="BF7" s="1713" t="s">
        <v>87</v>
      </c>
      <c r="BG7" s="1714"/>
      <c r="BH7" s="1711"/>
      <c r="BI7" s="1712"/>
      <c r="BJ7" s="1711"/>
      <c r="BK7" s="1712"/>
      <c r="BL7" s="1713" t="s">
        <v>87</v>
      </c>
      <c r="BM7" s="1714"/>
      <c r="BN7" s="1713" t="s">
        <v>87</v>
      </c>
      <c r="BO7" s="1714"/>
      <c r="BP7" s="11" t="s">
        <v>88</v>
      </c>
      <c r="BQ7" s="410" t="s">
        <v>319</v>
      </c>
      <c r="BR7" s="11" t="s">
        <v>88</v>
      </c>
      <c r="BS7" s="10" t="s">
        <v>88</v>
      </c>
    </row>
    <row r="8" spans="1:71" ht="16.5">
      <c r="A8" s="10" t="s">
        <v>89</v>
      </c>
      <c r="B8" s="1711" t="s">
        <v>90</v>
      </c>
      <c r="C8" s="1712"/>
      <c r="D8" s="1711"/>
      <c r="E8" s="1712"/>
      <c r="F8" s="1711"/>
      <c r="G8" s="1712"/>
      <c r="H8" s="1711" t="s">
        <v>90</v>
      </c>
      <c r="I8" s="1712"/>
      <c r="J8" s="1711" t="s">
        <v>90</v>
      </c>
      <c r="K8" s="1712"/>
      <c r="L8" s="1711" t="s">
        <v>90</v>
      </c>
      <c r="M8" s="1712"/>
      <c r="N8" s="1711" t="s">
        <v>90</v>
      </c>
      <c r="O8" s="1712"/>
      <c r="P8" s="1711" t="s">
        <v>90</v>
      </c>
      <c r="Q8" s="1712"/>
      <c r="R8" s="1711"/>
      <c r="S8" s="1712"/>
      <c r="T8" s="1711"/>
      <c r="U8" s="1712"/>
      <c r="V8" s="1711" t="s">
        <v>90</v>
      </c>
      <c r="W8" s="1712"/>
      <c r="X8" s="1711" t="s">
        <v>90</v>
      </c>
      <c r="Y8" s="1712"/>
      <c r="Z8" s="1711" t="s">
        <v>90</v>
      </c>
      <c r="AA8" s="1712"/>
      <c r="AB8" s="1711" t="s">
        <v>90</v>
      </c>
      <c r="AC8" s="1712"/>
      <c r="AD8" s="1711" t="s">
        <v>90</v>
      </c>
      <c r="AE8" s="1712"/>
      <c r="AF8" s="1711"/>
      <c r="AG8" s="1712"/>
      <c r="AH8" s="1711"/>
      <c r="AI8" s="1712"/>
      <c r="AJ8" s="1711" t="s">
        <v>90</v>
      </c>
      <c r="AK8" s="1712"/>
      <c r="AL8" s="1711" t="s">
        <v>90</v>
      </c>
      <c r="AM8" s="1712"/>
      <c r="AN8" s="1711" t="s">
        <v>90</v>
      </c>
      <c r="AO8" s="1712"/>
      <c r="AP8" s="1711" t="s">
        <v>90</v>
      </c>
      <c r="AQ8" s="1712"/>
      <c r="AR8" s="1711" t="s">
        <v>90</v>
      </c>
      <c r="AS8" s="1712"/>
      <c r="AT8" s="1711"/>
      <c r="AU8" s="1712"/>
      <c r="AV8" s="1711"/>
      <c r="AW8" s="1712"/>
      <c r="AX8" s="1713" t="s">
        <v>90</v>
      </c>
      <c r="AY8" s="1714"/>
      <c r="AZ8" s="1713" t="s">
        <v>90</v>
      </c>
      <c r="BA8" s="1714"/>
      <c r="BB8" s="1713" t="s">
        <v>90</v>
      </c>
      <c r="BC8" s="1714"/>
      <c r="BD8" s="1713" t="s">
        <v>90</v>
      </c>
      <c r="BE8" s="1714"/>
      <c r="BF8" s="1713" t="s">
        <v>90</v>
      </c>
      <c r="BG8" s="1714"/>
      <c r="BH8" s="1711"/>
      <c r="BI8" s="1712"/>
      <c r="BJ8" s="1711"/>
      <c r="BK8" s="1712"/>
      <c r="BL8" s="1713" t="s">
        <v>90</v>
      </c>
      <c r="BM8" s="1714"/>
      <c r="BN8" s="1713" t="s">
        <v>90</v>
      </c>
      <c r="BO8" s="1714"/>
      <c r="BP8" s="11" t="s">
        <v>91</v>
      </c>
      <c r="BQ8" s="410" t="s">
        <v>320</v>
      </c>
      <c r="BR8" s="11" t="s">
        <v>91</v>
      </c>
      <c r="BS8" s="10" t="s">
        <v>91</v>
      </c>
    </row>
    <row r="9" spans="1:71" ht="16.5">
      <c r="A9" s="10" t="s">
        <v>92</v>
      </c>
      <c r="B9" s="1711" t="s">
        <v>93</v>
      </c>
      <c r="C9" s="1712"/>
      <c r="D9" s="1711" t="s">
        <v>94</v>
      </c>
      <c r="E9" s="1712"/>
      <c r="F9" s="1711" t="s">
        <v>94</v>
      </c>
      <c r="G9" s="1712"/>
      <c r="H9" s="1711" t="s">
        <v>93</v>
      </c>
      <c r="I9" s="1712"/>
      <c r="J9" s="1711" t="s">
        <v>93</v>
      </c>
      <c r="K9" s="1712"/>
      <c r="L9" s="1711" t="s">
        <v>93</v>
      </c>
      <c r="M9" s="1712"/>
      <c r="N9" s="1711" t="s">
        <v>93</v>
      </c>
      <c r="O9" s="1712"/>
      <c r="P9" s="1711" t="s">
        <v>93</v>
      </c>
      <c r="Q9" s="1712"/>
      <c r="R9" s="1711" t="s">
        <v>94</v>
      </c>
      <c r="S9" s="1712"/>
      <c r="T9" s="1711" t="s">
        <v>94</v>
      </c>
      <c r="U9" s="1712"/>
      <c r="V9" s="1711" t="s">
        <v>93</v>
      </c>
      <c r="W9" s="1712"/>
      <c r="X9" s="1711" t="s">
        <v>93</v>
      </c>
      <c r="Y9" s="1712"/>
      <c r="Z9" s="1711" t="s">
        <v>93</v>
      </c>
      <c r="AA9" s="1712"/>
      <c r="AB9" s="1711" t="s">
        <v>93</v>
      </c>
      <c r="AC9" s="1712"/>
      <c r="AD9" s="1711" t="s">
        <v>93</v>
      </c>
      <c r="AE9" s="1712"/>
      <c r="AF9" s="1711" t="s">
        <v>94</v>
      </c>
      <c r="AG9" s="1712"/>
      <c r="AH9" s="1711" t="s">
        <v>94</v>
      </c>
      <c r="AI9" s="1712"/>
      <c r="AJ9" s="1711" t="s">
        <v>93</v>
      </c>
      <c r="AK9" s="1712"/>
      <c r="AL9" s="1711" t="s">
        <v>93</v>
      </c>
      <c r="AM9" s="1712"/>
      <c r="AN9" s="1711" t="s">
        <v>93</v>
      </c>
      <c r="AO9" s="1712"/>
      <c r="AP9" s="1711" t="s">
        <v>93</v>
      </c>
      <c r="AQ9" s="1712"/>
      <c r="AR9" s="1711" t="s">
        <v>93</v>
      </c>
      <c r="AS9" s="1712"/>
      <c r="AT9" s="1711" t="s">
        <v>94</v>
      </c>
      <c r="AU9" s="1712"/>
      <c r="AV9" s="1711" t="s">
        <v>94</v>
      </c>
      <c r="AW9" s="1712"/>
      <c r="AX9" s="1713" t="s">
        <v>93</v>
      </c>
      <c r="AY9" s="1714"/>
      <c r="AZ9" s="1713" t="s">
        <v>93</v>
      </c>
      <c r="BA9" s="1714"/>
      <c r="BB9" s="1713" t="s">
        <v>93</v>
      </c>
      <c r="BC9" s="1714"/>
      <c r="BD9" s="1713" t="s">
        <v>93</v>
      </c>
      <c r="BE9" s="1714"/>
      <c r="BF9" s="1713" t="s">
        <v>93</v>
      </c>
      <c r="BG9" s="1714"/>
      <c r="BH9" s="1711" t="s">
        <v>94</v>
      </c>
      <c r="BI9" s="1712"/>
      <c r="BJ9" s="1711" t="s">
        <v>94</v>
      </c>
      <c r="BK9" s="1712"/>
      <c r="BL9" s="1713" t="s">
        <v>93</v>
      </c>
      <c r="BM9" s="1714"/>
      <c r="BN9" s="1713" t="s">
        <v>93</v>
      </c>
      <c r="BO9" s="1714"/>
      <c r="BP9" s="11" t="s">
        <v>95</v>
      </c>
      <c r="BQ9" s="410" t="s">
        <v>321</v>
      </c>
      <c r="BR9" s="11" t="s">
        <v>95</v>
      </c>
      <c r="BS9" s="10" t="s">
        <v>95</v>
      </c>
    </row>
    <row r="10" spans="1:71" ht="16.5">
      <c r="A10" s="13"/>
      <c r="B10" s="1705">
        <v>1</v>
      </c>
      <c r="C10" s="1706"/>
      <c r="D10" s="1711"/>
      <c r="E10" s="1712"/>
      <c r="F10" s="1711"/>
      <c r="G10" s="1712"/>
      <c r="H10" s="1711">
        <v>2</v>
      </c>
      <c r="I10" s="1712"/>
      <c r="J10" s="1711">
        <v>3</v>
      </c>
      <c r="K10" s="1712"/>
      <c r="L10" s="1711">
        <v>4</v>
      </c>
      <c r="M10" s="1712"/>
      <c r="N10" s="1711">
        <v>5</v>
      </c>
      <c r="O10" s="1712"/>
      <c r="P10" s="1711">
        <v>6</v>
      </c>
      <c r="Q10" s="1712"/>
      <c r="R10" s="1711"/>
      <c r="S10" s="1712"/>
      <c r="T10" s="1711"/>
      <c r="U10" s="1712"/>
      <c r="V10" s="1711">
        <v>7</v>
      </c>
      <c r="W10" s="1712"/>
      <c r="X10" s="1711">
        <v>8</v>
      </c>
      <c r="Y10" s="1712"/>
      <c r="Z10" s="1711">
        <v>9</v>
      </c>
      <c r="AA10" s="1712"/>
      <c r="AB10" s="1705">
        <v>10</v>
      </c>
      <c r="AC10" s="1706"/>
      <c r="AD10" s="1711">
        <v>11</v>
      </c>
      <c r="AE10" s="1712"/>
      <c r="AF10" s="1711"/>
      <c r="AG10" s="1712"/>
      <c r="AH10" s="1711"/>
      <c r="AI10" s="1712"/>
      <c r="AJ10" s="1705">
        <v>12</v>
      </c>
      <c r="AK10" s="1706"/>
      <c r="AL10" s="1711">
        <v>13</v>
      </c>
      <c r="AM10" s="1712"/>
      <c r="AN10" s="1711">
        <v>14</v>
      </c>
      <c r="AO10" s="1712"/>
      <c r="AP10" s="1711">
        <v>15</v>
      </c>
      <c r="AQ10" s="1712"/>
      <c r="AR10" s="1740" t="s">
        <v>317</v>
      </c>
      <c r="AS10" s="1712"/>
      <c r="AT10" s="1705"/>
      <c r="AU10" s="1706"/>
      <c r="AV10" s="1711"/>
      <c r="AW10" s="1712"/>
      <c r="AX10" s="1713">
        <v>2</v>
      </c>
      <c r="AY10" s="1714"/>
      <c r="AZ10" s="1713">
        <v>4</v>
      </c>
      <c r="BA10" s="1714"/>
      <c r="BB10" s="1713">
        <v>6</v>
      </c>
      <c r="BC10" s="1714"/>
      <c r="BD10" s="1713">
        <v>8</v>
      </c>
      <c r="BE10" s="1714"/>
      <c r="BF10" s="1713">
        <v>10</v>
      </c>
      <c r="BG10" s="1714"/>
      <c r="BH10" s="1705"/>
      <c r="BI10" s="1706"/>
      <c r="BJ10" s="1711"/>
      <c r="BK10" s="1712"/>
      <c r="BL10" s="1713">
        <v>12</v>
      </c>
      <c r="BM10" s="1714"/>
      <c r="BN10" s="1783" t="s">
        <v>600</v>
      </c>
      <c r="BO10" s="1714"/>
      <c r="BP10" s="14">
        <v>18</v>
      </c>
      <c r="BQ10" s="409">
        <v>15</v>
      </c>
      <c r="BR10" s="14">
        <v>19</v>
      </c>
      <c r="BS10" s="41">
        <v>20</v>
      </c>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56" t="s">
        <v>101</v>
      </c>
      <c r="BI14" s="1757"/>
      <c r="BJ14" s="32"/>
      <c r="BK14" s="31"/>
      <c r="BL14" s="258" t="s">
        <v>103</v>
      </c>
      <c r="BM14" s="32" t="s">
        <v>99</v>
      </c>
      <c r="BN14" s="32"/>
      <c r="BO14" s="31"/>
      <c r="BP14" s="1756"/>
      <c r="BQ14" s="1757"/>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32"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32"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56" t="s">
        <v>89</v>
      </c>
      <c r="BI17" s="1757"/>
      <c r="BJ17" s="32"/>
      <c r="BK17" s="31"/>
      <c r="BL17" s="258" t="s">
        <v>110</v>
      </c>
      <c r="BM17" s="32" t="s">
        <v>108</v>
      </c>
      <c r="BN17" s="32"/>
      <c r="BO17" s="31"/>
      <c r="BP17" s="1756"/>
      <c r="BQ17" s="1757"/>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32"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32"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32"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32"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37"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58"/>
      <c r="K24" s="1758"/>
      <c r="L24" s="42"/>
      <c r="M24" s="42"/>
      <c r="N24" s="42"/>
      <c r="O24" s="42"/>
      <c r="P24" s="1758"/>
      <c r="Q24" s="1758"/>
      <c r="R24" s="1758"/>
      <c r="S24" s="1758"/>
      <c r="T24" s="1758"/>
      <c r="U24" s="1758"/>
      <c r="V24" s="1758"/>
      <c r="W24" s="1758"/>
      <c r="X24" s="1758"/>
      <c r="Y24" s="1758"/>
      <c r="Z24" s="42"/>
      <c r="AA24" s="42"/>
      <c r="AB24" s="1758"/>
      <c r="AC24" s="1767"/>
      <c r="AD24" s="1758"/>
      <c r="AE24" s="1767"/>
      <c r="AF24" s="1758"/>
      <c r="AG24" s="1758"/>
      <c r="AH24" s="1758"/>
      <c r="AI24" s="1758"/>
      <c r="AJ24" s="1759"/>
      <c r="AK24" s="1760"/>
      <c r="AL24" s="1759"/>
      <c r="AM24" s="1760"/>
      <c r="AN24" s="1759"/>
      <c r="AO24" s="1760"/>
      <c r="AP24" s="1759"/>
      <c r="AQ24" s="1760"/>
      <c r="AR24" s="1759"/>
      <c r="AS24" s="1760"/>
      <c r="AT24" s="1758"/>
      <c r="AU24" s="1760"/>
      <c r="AV24" s="1759"/>
      <c r="AW24" s="1760"/>
      <c r="AX24" s="1759">
        <v>0.7361111111111112</v>
      </c>
      <c r="AY24" s="1760"/>
      <c r="AZ24" s="1759">
        <v>0.7361111111111112</v>
      </c>
      <c r="BA24" s="1760"/>
      <c r="BB24" s="1759">
        <v>0.7361111111111112</v>
      </c>
      <c r="BC24" s="1760"/>
      <c r="BD24" s="1759">
        <v>0.7361111111111112</v>
      </c>
      <c r="BE24" s="1760"/>
      <c r="BF24" s="1759">
        <v>0.7361111111111112</v>
      </c>
      <c r="BG24" s="1760"/>
      <c r="BH24" s="1759">
        <v>0.7361111111111112</v>
      </c>
      <c r="BI24" s="1760"/>
      <c r="BJ24" s="1759"/>
      <c r="BK24" s="1760"/>
      <c r="BL24" s="1759">
        <v>0.7361111111111112</v>
      </c>
      <c r="BM24" s="1760"/>
      <c r="BN24" s="43"/>
      <c r="BO24" s="44"/>
      <c r="BP24" s="1759"/>
      <c r="BQ24" s="1760"/>
      <c r="BR24" s="42"/>
      <c r="BS24" s="9"/>
    </row>
    <row r="25" spans="1:71" ht="12.75" customHeight="1">
      <c r="A25" s="45" t="s">
        <v>124</v>
      </c>
      <c r="B25" s="11"/>
      <c r="C25" s="1763" t="s">
        <v>125</v>
      </c>
      <c r="D25" s="1763"/>
      <c r="E25" s="1763"/>
      <c r="F25" s="1763"/>
      <c r="G25" s="1763">
        <v>40</v>
      </c>
      <c r="H25" s="1763"/>
      <c r="I25" s="46" t="s">
        <v>126</v>
      </c>
      <c r="J25" s="1764"/>
      <c r="K25" s="1764"/>
      <c r="L25" s="1765" t="s">
        <v>127</v>
      </c>
      <c r="M25" s="1765"/>
      <c r="N25" s="1765"/>
      <c r="O25" s="1765"/>
      <c r="P25" s="1765"/>
      <c r="Q25" s="1765"/>
      <c r="R25" s="1765"/>
      <c r="S25" s="1765"/>
      <c r="T25" s="1765"/>
      <c r="U25" s="1765"/>
      <c r="V25" s="1765"/>
      <c r="W25" s="1765"/>
      <c r="X25" s="1764"/>
      <c r="Y25" s="1764"/>
      <c r="Z25" s="46"/>
      <c r="AA25" s="46"/>
      <c r="AB25" s="1764"/>
      <c r="AC25" s="1766"/>
      <c r="AD25" s="1764"/>
      <c r="AE25" s="1766"/>
      <c r="AF25" s="1764"/>
      <c r="AG25" s="1764"/>
      <c r="AH25" s="1764"/>
      <c r="AI25" s="1764"/>
      <c r="AJ25" s="1761"/>
      <c r="AK25" s="1762"/>
      <c r="AL25" s="1761"/>
      <c r="AM25" s="1762"/>
      <c r="AN25" s="1761"/>
      <c r="AO25" s="1762"/>
      <c r="AP25" s="1761"/>
      <c r="AQ25" s="1762"/>
      <c r="AR25" s="1761"/>
      <c r="AS25" s="1762"/>
      <c r="AT25" s="1764"/>
      <c r="AU25" s="1762"/>
      <c r="AV25" s="1761"/>
      <c r="AW25" s="1762"/>
      <c r="AX25" s="1761">
        <v>0.8055555555555555</v>
      </c>
      <c r="AY25" s="1762"/>
      <c r="AZ25" s="1761">
        <v>0.8055555555555555</v>
      </c>
      <c r="BA25" s="1762"/>
      <c r="BB25" s="1761">
        <v>0.8055555555555555</v>
      </c>
      <c r="BC25" s="1762"/>
      <c r="BD25" s="1761">
        <v>0.8055555555555555</v>
      </c>
      <c r="BE25" s="1762"/>
      <c r="BF25" s="1761">
        <v>0.8055555555555555</v>
      </c>
      <c r="BG25" s="1762"/>
      <c r="BH25" s="1761">
        <v>0.8055555555555555</v>
      </c>
      <c r="BI25" s="1762"/>
      <c r="BJ25" s="1761"/>
      <c r="BK25" s="1762"/>
      <c r="BL25" s="1761">
        <v>0.8055555555555555</v>
      </c>
      <c r="BM25" s="1762"/>
      <c r="BN25" s="47"/>
      <c r="BO25" s="48"/>
      <c r="BP25" s="1761"/>
      <c r="BQ25" s="1762"/>
      <c r="BR25" s="46"/>
      <c r="BS25" s="12"/>
    </row>
    <row r="26" spans="1:71" ht="12.75" customHeight="1">
      <c r="A26" s="10" t="s">
        <v>128</v>
      </c>
      <c r="B26" s="11"/>
      <c r="C26" s="46"/>
      <c r="D26" s="46"/>
      <c r="E26" s="46"/>
      <c r="F26" s="46"/>
      <c r="G26" s="46"/>
      <c r="H26" s="46"/>
      <c r="I26" s="46"/>
      <c r="J26" s="1768"/>
      <c r="K26" s="1768"/>
      <c r="L26" s="46"/>
      <c r="M26" s="2"/>
      <c r="N26" s="46"/>
      <c r="O26" s="46"/>
      <c r="P26" s="49"/>
      <c r="Q26" s="49"/>
      <c r="R26" s="49"/>
      <c r="S26" s="49"/>
      <c r="T26" s="49"/>
      <c r="U26" s="49"/>
      <c r="V26" s="1768"/>
      <c r="W26" s="1768"/>
      <c r="X26" s="1768"/>
      <c r="Y26" s="1768"/>
      <c r="Z26" s="46"/>
      <c r="AA26" s="46"/>
      <c r="AB26" s="1768"/>
      <c r="AC26" s="1769"/>
      <c r="AD26" s="1768"/>
      <c r="AE26" s="1769"/>
      <c r="AF26" s="1768"/>
      <c r="AG26" s="1768"/>
      <c r="AH26" s="1768"/>
      <c r="AI26" s="1768"/>
      <c r="AJ26" s="1770"/>
      <c r="AK26" s="1771"/>
      <c r="AL26" s="1770"/>
      <c r="AM26" s="1771"/>
      <c r="AN26" s="1770"/>
      <c r="AO26" s="1771"/>
      <c r="AP26" s="1770"/>
      <c r="AQ26" s="1771"/>
      <c r="AR26" s="1770"/>
      <c r="AS26" s="1771"/>
      <c r="AT26" s="1768"/>
      <c r="AU26" s="1771"/>
      <c r="AV26" s="1770"/>
      <c r="AW26" s="1771"/>
      <c r="AX26" s="1770">
        <v>0.8055555555555555</v>
      </c>
      <c r="AY26" s="1771"/>
      <c r="AZ26" s="1770">
        <v>0.8055555555555555</v>
      </c>
      <c r="BA26" s="1771"/>
      <c r="BB26" s="1770">
        <v>0.8055555555555555</v>
      </c>
      <c r="BC26" s="1771"/>
      <c r="BD26" s="1770">
        <v>0.8055555555555555</v>
      </c>
      <c r="BE26" s="1771"/>
      <c r="BF26" s="1770">
        <v>0.8055555555555555</v>
      </c>
      <c r="BG26" s="1771"/>
      <c r="BH26" s="1770">
        <v>0.8055555555555555</v>
      </c>
      <c r="BI26" s="1771"/>
      <c r="BJ26" s="1770"/>
      <c r="BK26" s="1771"/>
      <c r="BL26" s="1770">
        <v>0.8055555555555555</v>
      </c>
      <c r="BM26" s="1771"/>
      <c r="BN26" s="50"/>
      <c r="BO26" s="51"/>
      <c r="BP26" s="1770"/>
      <c r="BQ26" s="1771"/>
      <c r="BR26" s="46"/>
      <c r="BS26" s="12"/>
    </row>
    <row r="27" spans="1:71" ht="12.75" customHeight="1">
      <c r="A27" s="13"/>
      <c r="B27" s="14"/>
      <c r="C27" s="52"/>
      <c r="D27" s="52"/>
      <c r="E27" s="52"/>
      <c r="F27" s="52"/>
      <c r="G27" s="52"/>
      <c r="H27" s="52"/>
      <c r="I27" s="52"/>
      <c r="J27" s="1772"/>
      <c r="K27" s="1772"/>
      <c r="L27" s="52"/>
      <c r="M27" s="52"/>
      <c r="N27" s="52"/>
      <c r="O27" s="52"/>
      <c r="P27" s="1772"/>
      <c r="Q27" s="1772"/>
      <c r="R27" s="1772"/>
      <c r="S27" s="1772"/>
      <c r="T27" s="1772"/>
      <c r="U27" s="1772"/>
      <c r="V27" s="1772"/>
      <c r="W27" s="1772"/>
      <c r="X27" s="1772"/>
      <c r="Y27" s="1772"/>
      <c r="Z27" s="52"/>
      <c r="AA27" s="52"/>
      <c r="AB27" s="1772"/>
      <c r="AC27" s="1773"/>
      <c r="AD27" s="1772"/>
      <c r="AE27" s="1773"/>
      <c r="AF27" s="1772"/>
      <c r="AG27" s="1772"/>
      <c r="AH27" s="1772"/>
      <c r="AI27" s="1772"/>
      <c r="AJ27" s="1775"/>
      <c r="AK27" s="1774"/>
      <c r="AL27" s="1775"/>
      <c r="AM27" s="1774"/>
      <c r="AN27" s="1775"/>
      <c r="AO27" s="1774"/>
      <c r="AP27" s="1775"/>
      <c r="AQ27" s="1774"/>
      <c r="AR27" s="1775"/>
      <c r="AS27" s="1774"/>
      <c r="AT27" s="1772"/>
      <c r="AU27" s="1774"/>
      <c r="AV27" s="1775"/>
      <c r="AW27" s="1774"/>
      <c r="AX27" s="1775">
        <v>0.875</v>
      </c>
      <c r="AY27" s="1774"/>
      <c r="AZ27" s="1775">
        <v>0.875</v>
      </c>
      <c r="BA27" s="1774"/>
      <c r="BB27" s="1775">
        <v>0.875</v>
      </c>
      <c r="BC27" s="1774"/>
      <c r="BD27" s="1775">
        <v>0.875</v>
      </c>
      <c r="BE27" s="1774"/>
      <c r="BF27" s="1775">
        <v>0.875</v>
      </c>
      <c r="BG27" s="1774"/>
      <c r="BH27" s="1775">
        <v>0.875</v>
      </c>
      <c r="BI27" s="1774"/>
      <c r="BJ27" s="1775"/>
      <c r="BK27" s="1774"/>
      <c r="BL27" s="1775">
        <v>0.875</v>
      </c>
      <c r="BM27" s="1774"/>
      <c r="BN27" s="53"/>
      <c r="BO27" s="54"/>
      <c r="BP27" s="1775"/>
      <c r="BQ27" s="1774"/>
      <c r="BR27" s="52"/>
      <c r="BS27" s="15"/>
    </row>
    <row r="28" spans="1:71" ht="12.75" customHeight="1">
      <c r="A28" s="7"/>
      <c r="B28" s="8"/>
      <c r="C28" s="42"/>
      <c r="D28" s="42"/>
      <c r="E28" s="42"/>
      <c r="F28" s="42"/>
      <c r="G28" s="42"/>
      <c r="H28" s="42"/>
      <c r="I28" s="42"/>
      <c r="J28" s="1758"/>
      <c r="K28" s="1758"/>
      <c r="L28" s="42"/>
      <c r="M28" s="42"/>
      <c r="N28" s="42"/>
      <c r="O28" s="42"/>
      <c r="P28" s="1758"/>
      <c r="Q28" s="1758"/>
      <c r="R28" s="1758"/>
      <c r="S28" s="1758"/>
      <c r="T28" s="1758"/>
      <c r="U28" s="1758"/>
      <c r="V28" s="1758"/>
      <c r="W28" s="1758"/>
      <c r="X28" s="1758"/>
      <c r="Y28" s="1758"/>
      <c r="Z28" s="42"/>
      <c r="AA28" s="42"/>
      <c r="AB28" s="1758"/>
      <c r="AC28" s="1767"/>
      <c r="AD28" s="1758"/>
      <c r="AE28" s="1767"/>
      <c r="AF28" s="1758"/>
      <c r="AG28" s="1758"/>
      <c r="AH28" s="1758"/>
      <c r="AI28" s="1758"/>
      <c r="AJ28" s="1759"/>
      <c r="AK28" s="1760"/>
      <c r="AL28" s="1759"/>
      <c r="AM28" s="1760"/>
      <c r="AN28" s="1759"/>
      <c r="AO28" s="1760"/>
      <c r="AP28" s="1759"/>
      <c r="AQ28" s="1760"/>
      <c r="AR28" s="1759"/>
      <c r="AS28" s="1760"/>
      <c r="AT28" s="1758"/>
      <c r="AU28" s="1760"/>
      <c r="AV28" s="1759"/>
      <c r="AW28" s="1760"/>
      <c r="AX28" s="1759">
        <v>0.7361111111111112</v>
      </c>
      <c r="AY28" s="1760"/>
      <c r="AZ28" s="1759">
        <v>0.7361111111111112</v>
      </c>
      <c r="BA28" s="1760"/>
      <c r="BB28" s="1759">
        <v>0.7361111111111112</v>
      </c>
      <c r="BC28" s="1760"/>
      <c r="BD28" s="1759">
        <v>0.7361111111111112</v>
      </c>
      <c r="BE28" s="1760"/>
      <c r="BF28" s="1759">
        <v>0.7361111111111112</v>
      </c>
      <c r="BG28" s="1760"/>
      <c r="BH28" s="1759"/>
      <c r="BI28" s="1760"/>
      <c r="BJ28" s="1759"/>
      <c r="BK28" s="1760"/>
      <c r="BL28" s="1759">
        <v>0.7361111111111112</v>
      </c>
      <c r="BM28" s="1760"/>
      <c r="BN28" s="43"/>
      <c r="BO28" s="44"/>
      <c r="BP28" s="8"/>
      <c r="BQ28" s="9"/>
      <c r="BR28" s="42"/>
      <c r="BS28" s="9"/>
    </row>
    <row r="29" spans="1:71" ht="12.75" customHeight="1">
      <c r="A29" s="45" t="s">
        <v>77</v>
      </c>
      <c r="B29" s="11"/>
      <c r="C29" s="1763" t="s">
        <v>125</v>
      </c>
      <c r="D29" s="1763"/>
      <c r="E29" s="1763"/>
      <c r="F29" s="1763"/>
      <c r="G29" s="1763">
        <v>40</v>
      </c>
      <c r="H29" s="1763"/>
      <c r="I29" s="46" t="s">
        <v>126</v>
      </c>
      <c r="J29" s="1764"/>
      <c r="K29" s="1764"/>
      <c r="L29" s="1765" t="s">
        <v>127</v>
      </c>
      <c r="M29" s="1765"/>
      <c r="N29" s="1765"/>
      <c r="O29" s="1765"/>
      <c r="P29" s="1765"/>
      <c r="Q29" s="1765"/>
      <c r="R29" s="1765"/>
      <c r="S29" s="1765"/>
      <c r="T29" s="1765"/>
      <c r="U29" s="1765"/>
      <c r="V29" s="1765"/>
      <c r="W29" s="1765"/>
      <c r="X29" s="1764"/>
      <c r="Y29" s="1764"/>
      <c r="Z29" s="46"/>
      <c r="AA29" s="46"/>
      <c r="AB29" s="1764"/>
      <c r="AC29" s="1766"/>
      <c r="AD29" s="1764"/>
      <c r="AE29" s="1766"/>
      <c r="AF29" s="1764"/>
      <c r="AG29" s="1764"/>
      <c r="AH29" s="1764"/>
      <c r="AI29" s="1764"/>
      <c r="AJ29" s="1761"/>
      <c r="AK29" s="1762"/>
      <c r="AL29" s="1761"/>
      <c r="AM29" s="1762"/>
      <c r="AN29" s="1761"/>
      <c r="AO29" s="1762"/>
      <c r="AP29" s="1761"/>
      <c r="AQ29" s="1762"/>
      <c r="AR29" s="1761"/>
      <c r="AS29" s="1762"/>
      <c r="AT29" s="1764"/>
      <c r="AU29" s="1762"/>
      <c r="AV29" s="1761"/>
      <c r="AW29" s="1762"/>
      <c r="AX29" s="1761">
        <v>0.8055555555555555</v>
      </c>
      <c r="AY29" s="1762"/>
      <c r="AZ29" s="1761">
        <v>0.8055555555555555</v>
      </c>
      <c r="BA29" s="1762"/>
      <c r="BB29" s="1761">
        <v>0.8055555555555555</v>
      </c>
      <c r="BC29" s="1762"/>
      <c r="BD29" s="1761">
        <v>0.8055555555555555</v>
      </c>
      <c r="BE29" s="1762"/>
      <c r="BF29" s="1761">
        <v>0.8055555555555555</v>
      </c>
      <c r="BG29" s="1762"/>
      <c r="BH29" s="1761"/>
      <c r="BI29" s="1762"/>
      <c r="BJ29" s="1761"/>
      <c r="BK29" s="1762"/>
      <c r="BL29" s="1761">
        <v>0.8055555555555555</v>
      </c>
      <c r="BM29" s="1762"/>
      <c r="BN29" s="47"/>
      <c r="BO29" s="48"/>
      <c r="BP29" s="11"/>
      <c r="BQ29" s="12"/>
      <c r="BR29" s="46"/>
      <c r="BS29" s="12"/>
    </row>
    <row r="30" spans="1:71" ht="12.75" customHeight="1">
      <c r="A30" s="10" t="s">
        <v>128</v>
      </c>
      <c r="B30" s="11"/>
      <c r="C30" s="46"/>
      <c r="D30" s="46"/>
      <c r="E30" s="46"/>
      <c r="F30" s="46"/>
      <c r="G30" s="46"/>
      <c r="H30" s="46"/>
      <c r="I30" s="46"/>
      <c r="J30" s="1768"/>
      <c r="K30" s="1768"/>
      <c r="L30" s="46"/>
      <c r="M30" s="2"/>
      <c r="N30" s="46"/>
      <c r="O30" s="46"/>
      <c r="P30" s="49"/>
      <c r="Q30" s="49"/>
      <c r="R30" s="49"/>
      <c r="S30" s="49"/>
      <c r="T30" s="49"/>
      <c r="U30" s="49"/>
      <c r="V30" s="1768"/>
      <c r="W30" s="1768"/>
      <c r="X30" s="1768"/>
      <c r="Y30" s="1768"/>
      <c r="Z30" s="46"/>
      <c r="AA30" s="46"/>
      <c r="AB30" s="1768"/>
      <c r="AC30" s="1769"/>
      <c r="AD30" s="1768"/>
      <c r="AE30" s="1769"/>
      <c r="AF30" s="1768"/>
      <c r="AG30" s="1768"/>
      <c r="AH30" s="1768"/>
      <c r="AI30" s="1768"/>
      <c r="AJ30" s="1770"/>
      <c r="AK30" s="1771"/>
      <c r="AL30" s="1770"/>
      <c r="AM30" s="1771"/>
      <c r="AN30" s="1770"/>
      <c r="AO30" s="1771"/>
      <c r="AP30" s="1770"/>
      <c r="AQ30" s="1771"/>
      <c r="AR30" s="1770"/>
      <c r="AS30" s="1771"/>
      <c r="AT30" s="1768"/>
      <c r="AU30" s="1771"/>
      <c r="AV30" s="1770"/>
      <c r="AW30" s="1771"/>
      <c r="AX30" s="1770">
        <v>0.8055555555555555</v>
      </c>
      <c r="AY30" s="1771"/>
      <c r="AZ30" s="1770">
        <v>0.8055555555555555</v>
      </c>
      <c r="BA30" s="1771"/>
      <c r="BB30" s="1770">
        <v>0.8055555555555555</v>
      </c>
      <c r="BC30" s="1771"/>
      <c r="BD30" s="1770">
        <v>0.8055555555555555</v>
      </c>
      <c r="BE30" s="1771"/>
      <c r="BF30" s="1770">
        <v>0.8055555555555555</v>
      </c>
      <c r="BG30" s="1771"/>
      <c r="BH30" s="1770"/>
      <c r="BI30" s="1771"/>
      <c r="BJ30" s="1770"/>
      <c r="BK30" s="1771"/>
      <c r="BL30" s="1770">
        <v>0.8055555555555555</v>
      </c>
      <c r="BM30" s="1771"/>
      <c r="BN30" s="50"/>
      <c r="BO30" s="51"/>
      <c r="BP30" s="11"/>
      <c r="BQ30" s="12"/>
      <c r="BR30" s="46"/>
      <c r="BS30" s="12"/>
    </row>
    <row r="31" spans="1:71" ht="12.75" customHeight="1">
      <c r="A31" s="13"/>
      <c r="B31" s="14"/>
      <c r="C31" s="52"/>
      <c r="D31" s="52"/>
      <c r="E31" s="52"/>
      <c r="F31" s="52"/>
      <c r="G31" s="52"/>
      <c r="H31" s="52"/>
      <c r="I31" s="52"/>
      <c r="J31" s="1772"/>
      <c r="K31" s="1772"/>
      <c r="L31" s="52"/>
      <c r="M31" s="52"/>
      <c r="N31" s="52"/>
      <c r="O31" s="52"/>
      <c r="P31" s="1772"/>
      <c r="Q31" s="1772"/>
      <c r="R31" s="1772"/>
      <c r="S31" s="1772"/>
      <c r="T31" s="1772"/>
      <c r="U31" s="1772"/>
      <c r="V31" s="1772"/>
      <c r="W31" s="1772"/>
      <c r="X31" s="1772"/>
      <c r="Y31" s="1772"/>
      <c r="Z31" s="52"/>
      <c r="AA31" s="52"/>
      <c r="AB31" s="1772"/>
      <c r="AC31" s="1773"/>
      <c r="AD31" s="1772"/>
      <c r="AE31" s="1773"/>
      <c r="AF31" s="1772"/>
      <c r="AG31" s="1772"/>
      <c r="AH31" s="1772"/>
      <c r="AI31" s="1772"/>
      <c r="AJ31" s="1775"/>
      <c r="AK31" s="1774"/>
      <c r="AL31" s="1775"/>
      <c r="AM31" s="1774"/>
      <c r="AN31" s="1775"/>
      <c r="AO31" s="1774"/>
      <c r="AP31" s="1775"/>
      <c r="AQ31" s="1774"/>
      <c r="AR31" s="1775"/>
      <c r="AS31" s="1774"/>
      <c r="AT31" s="1772"/>
      <c r="AU31" s="1774"/>
      <c r="AV31" s="1775"/>
      <c r="AW31" s="1774"/>
      <c r="AX31" s="1775">
        <v>0.875</v>
      </c>
      <c r="AY31" s="1774"/>
      <c r="AZ31" s="1775">
        <v>0.875</v>
      </c>
      <c r="BA31" s="1774"/>
      <c r="BB31" s="1775">
        <v>0.875</v>
      </c>
      <c r="BC31" s="1774"/>
      <c r="BD31" s="1775">
        <v>0.875</v>
      </c>
      <c r="BE31" s="1774"/>
      <c r="BF31" s="1775">
        <v>0.875</v>
      </c>
      <c r="BG31" s="1774"/>
      <c r="BH31" s="1775"/>
      <c r="BI31" s="1774"/>
      <c r="BJ31" s="1775"/>
      <c r="BK31" s="1774"/>
      <c r="BL31" s="1775">
        <v>0.875</v>
      </c>
      <c r="BM31" s="1774"/>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58"/>
      <c r="Q32" s="1758"/>
      <c r="R32" s="1758"/>
      <c r="S32" s="1758"/>
      <c r="T32" s="1758"/>
      <c r="U32" s="1758"/>
      <c r="V32" s="1758"/>
      <c r="W32" s="1758"/>
      <c r="X32" s="42"/>
      <c r="Y32" s="42"/>
      <c r="Z32" s="46"/>
      <c r="AA32" s="46"/>
      <c r="AB32" s="46"/>
      <c r="AC32" s="46"/>
      <c r="AD32" s="1764"/>
      <c r="AE32" s="1764"/>
      <c r="AF32" s="1764"/>
      <c r="AG32" s="1764"/>
      <c r="AH32" s="1764"/>
      <c r="AI32" s="1764"/>
      <c r="AJ32" s="1761"/>
      <c r="AK32" s="1762"/>
      <c r="AL32" s="1761"/>
      <c r="AM32" s="1762"/>
      <c r="AN32" s="1761"/>
      <c r="AO32" s="1762"/>
      <c r="AP32" s="1761"/>
      <c r="AQ32" s="1762"/>
      <c r="AR32" s="1759"/>
      <c r="AS32" s="1760"/>
      <c r="AT32" s="1759"/>
      <c r="AU32" s="1767"/>
      <c r="AV32" s="1759"/>
      <c r="AW32" s="1760"/>
      <c r="AX32" s="1759"/>
      <c r="AY32" s="1760"/>
      <c r="AZ32" s="1759"/>
      <c r="BA32" s="1760"/>
      <c r="BB32" s="1759"/>
      <c r="BC32" s="1760"/>
      <c r="BD32" s="1759"/>
      <c r="BE32" s="1760"/>
      <c r="BF32" s="1759"/>
      <c r="BG32" s="1760"/>
      <c r="BH32" s="42"/>
      <c r="BI32" s="42"/>
      <c r="BJ32" s="1759"/>
      <c r="BK32" s="1760"/>
      <c r="BL32" s="1759"/>
      <c r="BM32" s="1760"/>
      <c r="BN32" s="1759"/>
      <c r="BO32" s="1760"/>
      <c r="BP32" s="11"/>
      <c r="BQ32" s="12"/>
      <c r="BR32" s="46"/>
      <c r="BS32" s="12"/>
    </row>
    <row r="33" spans="1:71" ht="12.75" customHeight="1">
      <c r="A33" s="45" t="s">
        <v>129</v>
      </c>
      <c r="B33" s="55"/>
      <c r="C33" s="1776"/>
      <c r="D33" s="1776"/>
      <c r="E33" s="1776"/>
      <c r="F33" s="1776"/>
      <c r="G33" s="1776"/>
      <c r="H33" s="1776"/>
      <c r="I33" s="55"/>
      <c r="J33" s="55"/>
      <c r="K33" s="55"/>
      <c r="L33" s="1765"/>
      <c r="M33" s="1765"/>
      <c r="N33" s="1765"/>
      <c r="O33" s="1765"/>
      <c r="P33" s="1765"/>
      <c r="Q33" s="1765"/>
      <c r="R33" s="1765"/>
      <c r="S33" s="1765"/>
      <c r="T33" s="1765"/>
      <c r="U33" s="1765"/>
      <c r="V33" s="1765"/>
      <c r="W33" s="1765"/>
      <c r="X33" s="46"/>
      <c r="Y33" s="46"/>
      <c r="Z33" s="46"/>
      <c r="AA33" s="46"/>
      <c r="AB33" s="46"/>
      <c r="AC33" s="46"/>
      <c r="AD33" s="1764"/>
      <c r="AE33" s="1764"/>
      <c r="AF33" s="1764"/>
      <c r="AG33" s="1764"/>
      <c r="AH33" s="1764"/>
      <c r="AI33" s="1764"/>
      <c r="AJ33" s="1761"/>
      <c r="AK33" s="1762"/>
      <c r="AL33" s="1761"/>
      <c r="AM33" s="1762"/>
      <c r="AN33" s="1761"/>
      <c r="AO33" s="1762"/>
      <c r="AP33" s="1761"/>
      <c r="AQ33" s="1762"/>
      <c r="AR33" s="1761"/>
      <c r="AS33" s="1762"/>
      <c r="AT33" s="1761"/>
      <c r="AU33" s="1766"/>
      <c r="AV33" s="1761"/>
      <c r="AW33" s="1762"/>
      <c r="AX33" s="1761"/>
      <c r="AY33" s="1762"/>
      <c r="AZ33" s="1761"/>
      <c r="BA33" s="1762"/>
      <c r="BB33" s="1761"/>
      <c r="BC33" s="1762"/>
      <c r="BD33" s="1761"/>
      <c r="BE33" s="1762"/>
      <c r="BF33" s="1761"/>
      <c r="BG33" s="1762"/>
      <c r="BH33" s="46"/>
      <c r="BI33" s="46"/>
      <c r="BJ33" s="1761"/>
      <c r="BK33" s="1762"/>
      <c r="BL33" s="1761"/>
      <c r="BM33" s="1762"/>
      <c r="BN33" s="1761"/>
      <c r="BO33" s="1762"/>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68"/>
      <c r="W34" s="1768"/>
      <c r="X34" s="46"/>
      <c r="Y34" s="46"/>
      <c r="Z34" s="46"/>
      <c r="AA34" s="46"/>
      <c r="AB34" s="46"/>
      <c r="AC34" s="46"/>
      <c r="AD34" s="1768"/>
      <c r="AE34" s="1768"/>
      <c r="AF34" s="1768"/>
      <c r="AG34" s="1768"/>
      <c r="AH34" s="1768"/>
      <c r="AI34" s="1768"/>
      <c r="AJ34" s="1770"/>
      <c r="AK34" s="1771"/>
      <c r="AL34" s="1770"/>
      <c r="AM34" s="1771"/>
      <c r="AN34" s="1770"/>
      <c r="AO34" s="1771"/>
      <c r="AP34" s="1770"/>
      <c r="AQ34" s="1771"/>
      <c r="AR34" s="1770"/>
      <c r="AS34" s="1771"/>
      <c r="AT34" s="1770"/>
      <c r="AU34" s="1769"/>
      <c r="AV34" s="1770"/>
      <c r="AW34" s="1771"/>
      <c r="AX34" s="1770"/>
      <c r="AY34" s="1771"/>
      <c r="AZ34" s="1770"/>
      <c r="BA34" s="1771"/>
      <c r="BB34" s="1770"/>
      <c r="BC34" s="1771"/>
      <c r="BD34" s="1770"/>
      <c r="BE34" s="1771"/>
      <c r="BF34" s="1770"/>
      <c r="BG34" s="1771"/>
      <c r="BH34" s="46"/>
      <c r="BI34" s="46"/>
      <c r="BJ34" s="1770"/>
      <c r="BK34" s="1771"/>
      <c r="BL34" s="1770"/>
      <c r="BM34" s="1771"/>
      <c r="BN34" s="1770"/>
      <c r="BO34" s="1771"/>
      <c r="BP34" s="11"/>
      <c r="BQ34" s="12"/>
      <c r="BR34" s="46"/>
      <c r="BS34" s="12"/>
    </row>
    <row r="35" spans="1:71" ht="12.75" customHeight="1">
      <c r="A35" s="13"/>
      <c r="B35" s="46"/>
      <c r="C35" s="46"/>
      <c r="D35" s="46"/>
      <c r="E35" s="46"/>
      <c r="F35" s="46"/>
      <c r="G35" s="46"/>
      <c r="H35" s="46"/>
      <c r="I35" s="46"/>
      <c r="J35" s="46"/>
      <c r="K35" s="46"/>
      <c r="L35" s="52"/>
      <c r="M35" s="52"/>
      <c r="N35" s="52"/>
      <c r="O35" s="52"/>
      <c r="P35" s="1772"/>
      <c r="Q35" s="1772"/>
      <c r="R35" s="1772"/>
      <c r="S35" s="1772"/>
      <c r="T35" s="1772"/>
      <c r="U35" s="1772"/>
      <c r="V35" s="1772"/>
      <c r="W35" s="1772"/>
      <c r="X35" s="46"/>
      <c r="Y35" s="46"/>
      <c r="Z35" s="46"/>
      <c r="AA35" s="46"/>
      <c r="AB35" s="46"/>
      <c r="AC35" s="46"/>
      <c r="AD35" s="1772"/>
      <c r="AE35" s="1772"/>
      <c r="AF35" s="1772"/>
      <c r="AG35" s="1772"/>
      <c r="AH35" s="1772"/>
      <c r="AI35" s="1772"/>
      <c r="AJ35" s="1775"/>
      <c r="AK35" s="1774"/>
      <c r="AL35" s="1775"/>
      <c r="AM35" s="1774"/>
      <c r="AN35" s="1775"/>
      <c r="AO35" s="1774"/>
      <c r="AP35" s="1775"/>
      <c r="AQ35" s="1774"/>
      <c r="AR35" s="1775"/>
      <c r="AS35" s="1774"/>
      <c r="AT35" s="1775"/>
      <c r="AU35" s="1773"/>
      <c r="AV35" s="1775"/>
      <c r="AW35" s="1774"/>
      <c r="AX35" s="1775"/>
      <c r="AY35" s="1774"/>
      <c r="AZ35" s="1775"/>
      <c r="BA35" s="1774"/>
      <c r="BB35" s="1775"/>
      <c r="BC35" s="1774"/>
      <c r="BD35" s="1775"/>
      <c r="BE35" s="1774"/>
      <c r="BF35" s="1775"/>
      <c r="BG35" s="1774"/>
      <c r="BH35" s="52"/>
      <c r="BI35" s="52"/>
      <c r="BJ35" s="1775"/>
      <c r="BK35" s="1774"/>
      <c r="BL35" s="1775"/>
      <c r="BM35" s="1774"/>
      <c r="BN35" s="1775"/>
      <c r="BO35" s="1774"/>
      <c r="BP35" s="14"/>
      <c r="BQ35" s="15"/>
      <c r="BR35" s="52"/>
      <c r="BS35" s="15"/>
    </row>
    <row r="36" spans="1:71" ht="16.5">
      <c r="A36" s="40" t="s">
        <v>130</v>
      </c>
      <c r="B36" s="1777" t="s">
        <v>180</v>
      </c>
      <c r="C36" s="1778"/>
      <c r="D36" s="1778"/>
      <c r="E36" s="1778"/>
      <c r="F36" s="1778"/>
      <c r="G36" s="1778"/>
      <c r="H36" s="1778"/>
      <c r="I36" s="1778"/>
      <c r="J36" s="1778"/>
      <c r="K36" s="1778"/>
      <c r="L36" s="1778"/>
      <c r="M36" s="1778"/>
      <c r="N36" s="1778"/>
      <c r="O36" s="1778"/>
      <c r="P36" s="1778"/>
      <c r="Q36" s="1778"/>
      <c r="R36" s="1778"/>
      <c r="S36" s="1778"/>
      <c r="T36" s="1778"/>
      <c r="U36" s="1778"/>
      <c r="V36" s="1778"/>
      <c r="W36" s="1778"/>
      <c r="X36" s="1778"/>
      <c r="Y36" s="1778"/>
      <c r="Z36" s="56" t="s">
        <v>131</v>
      </c>
      <c r="AA36" s="18"/>
      <c r="AB36" s="18"/>
      <c r="AC36" s="18"/>
      <c r="AD36" s="18"/>
      <c r="AE36" s="18"/>
      <c r="AF36" s="18"/>
      <c r="AG36" s="18"/>
      <c r="AH36" s="18"/>
      <c r="AI36" s="18"/>
      <c r="AJ36" s="18" t="s">
        <v>132</v>
      </c>
      <c r="AK36" s="18"/>
      <c r="AL36" s="18"/>
      <c r="AM36" s="18"/>
      <c r="AN36" s="18"/>
      <c r="AO36" s="18"/>
      <c r="AP36" s="1726" t="s">
        <v>133</v>
      </c>
      <c r="AQ36" s="1779"/>
      <c r="AR36" s="1779"/>
      <c r="AS36" s="1779"/>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35">
        <v>1</v>
      </c>
      <c r="C40" s="1736"/>
      <c r="D40" s="1735">
        <v>2</v>
      </c>
      <c r="E40" s="1736"/>
      <c r="F40" s="1735">
        <v>3</v>
      </c>
      <c r="G40" s="1736"/>
      <c r="H40" s="1735">
        <v>4</v>
      </c>
      <c r="I40" s="1736"/>
      <c r="J40" s="1735">
        <v>5</v>
      </c>
      <c r="K40" s="1736"/>
      <c r="L40" s="1735">
        <v>6</v>
      </c>
      <c r="M40" s="1736"/>
      <c r="N40" s="1735">
        <v>7</v>
      </c>
      <c r="O40" s="1736"/>
      <c r="P40" s="1735">
        <v>8</v>
      </c>
      <c r="Q40" s="1736"/>
      <c r="R40" s="1735">
        <v>9</v>
      </c>
      <c r="S40" s="1736"/>
      <c r="T40" s="1735">
        <v>10</v>
      </c>
      <c r="U40" s="1736"/>
      <c r="V40" s="1735">
        <v>11</v>
      </c>
      <c r="W40" s="1736"/>
      <c r="X40" s="1735">
        <v>12</v>
      </c>
      <c r="Y40" s="1736"/>
      <c r="Z40" s="1735">
        <v>13</v>
      </c>
      <c r="AA40" s="1736"/>
      <c r="AB40" s="1735">
        <v>14</v>
      </c>
      <c r="AC40" s="1736"/>
      <c r="AD40" s="1735">
        <v>15</v>
      </c>
      <c r="AE40" s="1736"/>
      <c r="AF40" s="1735">
        <v>16</v>
      </c>
      <c r="AG40" s="1736"/>
      <c r="AH40" s="1735">
        <v>17</v>
      </c>
      <c r="AI40" s="1736"/>
      <c r="AJ40" s="1735">
        <v>18</v>
      </c>
      <c r="AK40" s="1736"/>
      <c r="AL40" s="1735">
        <v>19</v>
      </c>
      <c r="AM40" s="1736"/>
      <c r="AN40" s="1735">
        <v>20</v>
      </c>
      <c r="AO40" s="1736"/>
      <c r="AP40" s="1735">
        <v>21</v>
      </c>
      <c r="AQ40" s="1736"/>
      <c r="AR40" s="1735">
        <v>22</v>
      </c>
      <c r="AS40" s="1736"/>
      <c r="AT40" s="1735">
        <v>23</v>
      </c>
      <c r="AU40" s="1736"/>
      <c r="AV40" s="1735">
        <v>24</v>
      </c>
      <c r="AW40" s="1736"/>
      <c r="AX40" s="1735">
        <v>25</v>
      </c>
      <c r="AY40" s="1736"/>
      <c r="AZ40" s="1735">
        <v>26</v>
      </c>
      <c r="BA40" s="1736"/>
      <c r="BB40" s="1735">
        <v>27</v>
      </c>
      <c r="BC40" s="1736"/>
      <c r="BD40" s="1735">
        <v>28</v>
      </c>
      <c r="BE40" s="1736"/>
      <c r="BF40" s="1735">
        <v>29</v>
      </c>
      <c r="BG40" s="1736"/>
      <c r="BH40" s="1735">
        <v>30</v>
      </c>
      <c r="BI40" s="1736"/>
      <c r="BJ40" s="1735">
        <v>31</v>
      </c>
      <c r="BK40" s="1736"/>
      <c r="BL40" s="1735">
        <v>32</v>
      </c>
      <c r="BM40" s="1736"/>
      <c r="BN40" s="1735">
        <v>33</v>
      </c>
      <c r="BO40" s="1736"/>
      <c r="BP40" s="1735">
        <v>34</v>
      </c>
      <c r="BQ40" s="1736"/>
      <c r="BR40" s="1735">
        <v>35</v>
      </c>
      <c r="BS40" s="1736"/>
    </row>
    <row r="41" spans="1:71" ht="16.5">
      <c r="A41" s="6" t="s">
        <v>78</v>
      </c>
      <c r="B41" s="1746">
        <v>42412</v>
      </c>
      <c r="C41" s="1747"/>
      <c r="D41" s="1746">
        <v>42413</v>
      </c>
      <c r="E41" s="1747"/>
      <c r="F41" s="1746">
        <v>42414</v>
      </c>
      <c r="G41" s="1747"/>
      <c r="H41" s="1746">
        <v>42415</v>
      </c>
      <c r="I41" s="1747"/>
      <c r="J41" s="1746">
        <v>42416</v>
      </c>
      <c r="K41" s="1747"/>
      <c r="L41" s="1746">
        <v>42417</v>
      </c>
      <c r="M41" s="1747"/>
      <c r="N41" s="1746">
        <v>42418</v>
      </c>
      <c r="O41" s="1747"/>
      <c r="P41" s="1746">
        <v>42419</v>
      </c>
      <c r="Q41" s="1747"/>
      <c r="R41" s="1746">
        <v>42420</v>
      </c>
      <c r="S41" s="1747"/>
      <c r="T41" s="1746">
        <v>42421</v>
      </c>
      <c r="U41" s="1747"/>
      <c r="V41" s="1746">
        <v>42422</v>
      </c>
      <c r="W41" s="1747"/>
      <c r="X41" s="1746">
        <v>42423</v>
      </c>
      <c r="Y41" s="1747"/>
      <c r="Z41" s="1746">
        <v>42424</v>
      </c>
      <c r="AA41" s="1747"/>
      <c r="AB41" s="1746">
        <v>42425</v>
      </c>
      <c r="AC41" s="1747"/>
      <c r="AD41" s="1746">
        <v>42426</v>
      </c>
      <c r="AE41" s="1747"/>
      <c r="AF41" s="1746">
        <v>42427</v>
      </c>
      <c r="AG41" s="1747"/>
      <c r="AH41" s="1746">
        <v>42428</v>
      </c>
      <c r="AI41" s="1747"/>
      <c r="AJ41" s="1746">
        <v>42429</v>
      </c>
      <c r="AK41" s="1747"/>
      <c r="AL41" s="1746">
        <v>42430</v>
      </c>
      <c r="AM41" s="1747"/>
      <c r="AN41" s="1746">
        <v>42431</v>
      </c>
      <c r="AO41" s="1747"/>
      <c r="AP41" s="1746">
        <v>42432</v>
      </c>
      <c r="AQ41" s="1747"/>
      <c r="AR41" s="1746">
        <v>42433</v>
      </c>
      <c r="AS41" s="1747"/>
      <c r="AT41" s="1746">
        <v>42434</v>
      </c>
      <c r="AU41" s="1747"/>
      <c r="AV41" s="1746">
        <v>42435</v>
      </c>
      <c r="AW41" s="1747"/>
      <c r="AX41" s="1746">
        <v>42436</v>
      </c>
      <c r="AY41" s="1747"/>
      <c r="AZ41" s="1746">
        <v>42437</v>
      </c>
      <c r="BA41" s="1747"/>
      <c r="BB41" s="1746">
        <v>42438</v>
      </c>
      <c r="BC41" s="1747"/>
      <c r="BD41" s="1746">
        <v>42439</v>
      </c>
      <c r="BE41" s="1747"/>
      <c r="BF41" s="1746">
        <v>42440</v>
      </c>
      <c r="BG41" s="1747"/>
      <c r="BH41" s="1746">
        <v>42441</v>
      </c>
      <c r="BI41" s="1747"/>
      <c r="BJ41" s="1746">
        <v>42442</v>
      </c>
      <c r="BK41" s="1747"/>
      <c r="BL41" s="1746">
        <v>42443</v>
      </c>
      <c r="BM41" s="1747"/>
      <c r="BN41" s="1746">
        <v>42444</v>
      </c>
      <c r="BO41" s="1747"/>
      <c r="BP41" s="1746">
        <v>42445</v>
      </c>
      <c r="BQ41" s="1747"/>
      <c r="BR41" s="1746">
        <v>42446</v>
      </c>
      <c r="BS41" s="1747"/>
    </row>
    <row r="42" spans="1:71" ht="16.5">
      <c r="A42" s="6" t="s">
        <v>79</v>
      </c>
      <c r="B42" s="1750">
        <f>B41</f>
        <v>42412</v>
      </c>
      <c r="C42" s="1751"/>
      <c r="D42" s="1750">
        <f>D41</f>
        <v>42413</v>
      </c>
      <c r="E42" s="1751"/>
      <c r="F42" s="1750">
        <f>F41</f>
        <v>42414</v>
      </c>
      <c r="G42" s="1751"/>
      <c r="H42" s="1750">
        <f>H41</f>
        <v>42415</v>
      </c>
      <c r="I42" s="1751"/>
      <c r="J42" s="1750">
        <f>J41</f>
        <v>42416</v>
      </c>
      <c r="K42" s="1751"/>
      <c r="L42" s="1750">
        <f>L41</f>
        <v>42417</v>
      </c>
      <c r="M42" s="1751"/>
      <c r="N42" s="1750">
        <f>N41</f>
        <v>42418</v>
      </c>
      <c r="O42" s="1751"/>
      <c r="P42" s="1750">
        <f>P41</f>
        <v>42419</v>
      </c>
      <c r="Q42" s="1751"/>
      <c r="R42" s="1750">
        <f>R41</f>
        <v>42420</v>
      </c>
      <c r="S42" s="1751"/>
      <c r="T42" s="1750">
        <f>T41</f>
        <v>42421</v>
      </c>
      <c r="U42" s="1751"/>
      <c r="V42" s="1750">
        <f>V41</f>
        <v>42422</v>
      </c>
      <c r="W42" s="1751"/>
      <c r="X42" s="1750">
        <f>X41</f>
        <v>42423</v>
      </c>
      <c r="Y42" s="1751"/>
      <c r="Z42" s="1750">
        <f>Z41</f>
        <v>42424</v>
      </c>
      <c r="AA42" s="1751"/>
      <c r="AB42" s="1750">
        <f>AB41</f>
        <v>42425</v>
      </c>
      <c r="AC42" s="1751"/>
      <c r="AD42" s="1750">
        <f>AD41</f>
        <v>42426</v>
      </c>
      <c r="AE42" s="1751"/>
      <c r="AF42" s="1750">
        <f>AF41</f>
        <v>42427</v>
      </c>
      <c r="AG42" s="1751"/>
      <c r="AH42" s="1750">
        <f>AH41</f>
        <v>42428</v>
      </c>
      <c r="AI42" s="1751"/>
      <c r="AJ42" s="1750">
        <f>AJ41</f>
        <v>42429</v>
      </c>
      <c r="AK42" s="1751"/>
      <c r="AL42" s="1750">
        <f>AL41</f>
        <v>42430</v>
      </c>
      <c r="AM42" s="1751"/>
      <c r="AN42" s="1750">
        <f>AN41</f>
        <v>42431</v>
      </c>
      <c r="AO42" s="1751"/>
      <c r="AP42" s="1750">
        <f>AP41</f>
        <v>42432</v>
      </c>
      <c r="AQ42" s="1751"/>
      <c r="AR42" s="1750">
        <f>AR41</f>
        <v>42433</v>
      </c>
      <c r="AS42" s="1751"/>
      <c r="AT42" s="1750">
        <f>AT41</f>
        <v>42434</v>
      </c>
      <c r="AU42" s="1751"/>
      <c r="AV42" s="1750">
        <f>AV41</f>
        <v>42435</v>
      </c>
      <c r="AW42" s="1751"/>
      <c r="AX42" s="1750">
        <f>AX41</f>
        <v>42436</v>
      </c>
      <c r="AY42" s="1751"/>
      <c r="AZ42" s="1750">
        <f>AZ41</f>
        <v>42437</v>
      </c>
      <c r="BA42" s="1751"/>
      <c r="BB42" s="1750">
        <f>BB41</f>
        <v>42438</v>
      </c>
      <c r="BC42" s="1751"/>
      <c r="BD42" s="1750">
        <f>BD41</f>
        <v>42439</v>
      </c>
      <c r="BE42" s="1751"/>
      <c r="BF42" s="1750">
        <f>BF41</f>
        <v>42440</v>
      </c>
      <c r="BG42" s="1751"/>
      <c r="BH42" s="1750">
        <f>BH41</f>
        <v>42441</v>
      </c>
      <c r="BI42" s="1751"/>
      <c r="BJ42" s="1750">
        <f>BJ41</f>
        <v>42442</v>
      </c>
      <c r="BK42" s="1751"/>
      <c r="BL42" s="1750">
        <f>BL41</f>
        <v>42443</v>
      </c>
      <c r="BM42" s="1751"/>
      <c r="BN42" s="1750">
        <f>BN41</f>
        <v>42444</v>
      </c>
      <c r="BO42" s="1751"/>
      <c r="BP42" s="1750">
        <f>BP41</f>
        <v>42445</v>
      </c>
      <c r="BQ42" s="1751"/>
      <c r="BR42" s="1750">
        <f>BR41</f>
        <v>42446</v>
      </c>
      <c r="BS42" s="1751"/>
    </row>
    <row r="43" spans="1:72" ht="16.5">
      <c r="A43" s="7"/>
      <c r="B43" s="1717">
        <v>1</v>
      </c>
      <c r="C43" s="1718"/>
      <c r="D43" s="1717"/>
      <c r="E43" s="1718"/>
      <c r="F43" s="1717"/>
      <c r="G43" s="1718"/>
      <c r="H43" s="1717">
        <v>1</v>
      </c>
      <c r="I43" s="1718"/>
      <c r="J43" s="1717">
        <v>1</v>
      </c>
      <c r="K43" s="1718"/>
      <c r="L43" s="1717">
        <v>1</v>
      </c>
      <c r="M43" s="1718"/>
      <c r="N43" s="1717">
        <v>1</v>
      </c>
      <c r="O43" s="1718"/>
      <c r="P43" s="1717">
        <v>1</v>
      </c>
      <c r="Q43" s="1718"/>
      <c r="R43" s="1717"/>
      <c r="S43" s="1718"/>
      <c r="T43" s="1717"/>
      <c r="U43" s="1718"/>
      <c r="V43" s="1717">
        <v>1</v>
      </c>
      <c r="W43" s="1718"/>
      <c r="X43" s="1717">
        <v>1</v>
      </c>
      <c r="Y43" s="1718"/>
      <c r="Z43" s="1717">
        <v>1</v>
      </c>
      <c r="AA43" s="1718"/>
      <c r="AB43" s="1717">
        <v>1</v>
      </c>
      <c r="AC43" s="1718"/>
      <c r="AD43" s="1717">
        <v>1</v>
      </c>
      <c r="AE43" s="1718"/>
      <c r="AF43" s="1717"/>
      <c r="AG43" s="1718"/>
      <c r="AH43" s="1717"/>
      <c r="AI43" s="1718"/>
      <c r="AJ43" s="1717">
        <v>1</v>
      </c>
      <c r="AK43" s="1718"/>
      <c r="AL43" s="1717">
        <v>1</v>
      </c>
      <c r="AM43" s="1718"/>
      <c r="AN43" s="1717">
        <v>1</v>
      </c>
      <c r="AO43" s="1718"/>
      <c r="AP43" s="1717">
        <v>1</v>
      </c>
      <c r="AQ43" s="1718"/>
      <c r="AR43" s="1752" t="s">
        <v>199</v>
      </c>
      <c r="AS43" s="1753"/>
      <c r="AT43" s="1717"/>
      <c r="AU43" s="1718"/>
      <c r="AV43" s="1717"/>
      <c r="AW43" s="1718"/>
      <c r="AX43" s="1754" t="s">
        <v>199</v>
      </c>
      <c r="AY43" s="1755"/>
      <c r="AZ43" s="1754" t="s">
        <v>199</v>
      </c>
      <c r="BA43" s="1755"/>
      <c r="BB43" s="1754" t="s">
        <v>199</v>
      </c>
      <c r="BC43" s="1755"/>
      <c r="BD43" s="1754" t="s">
        <v>199</v>
      </c>
      <c r="BE43" s="1755"/>
      <c r="BF43" s="1754" t="s">
        <v>199</v>
      </c>
      <c r="BG43" s="1755"/>
      <c r="BH43" s="1717"/>
      <c r="BI43" s="1718"/>
      <c r="BJ43" s="1717"/>
      <c r="BK43" s="1718"/>
      <c r="BL43" s="1754" t="s">
        <v>199</v>
      </c>
      <c r="BM43" s="1755"/>
      <c r="BN43" s="1754" t="s">
        <v>199</v>
      </c>
      <c r="BO43" s="1755"/>
      <c r="BP43" s="739">
        <v>1</v>
      </c>
      <c r="BQ43" s="663">
        <v>1</v>
      </c>
      <c r="BR43" s="400">
        <v>1</v>
      </c>
      <c r="BS43" s="738">
        <v>1</v>
      </c>
      <c r="BT43" s="412">
        <v>35</v>
      </c>
    </row>
    <row r="44" spans="1:71" ht="16.5">
      <c r="A44" s="10" t="s">
        <v>80</v>
      </c>
      <c r="B44" s="1711" t="s">
        <v>81</v>
      </c>
      <c r="C44" s="1712"/>
      <c r="D44" s="1711" t="s">
        <v>82</v>
      </c>
      <c r="E44" s="1712"/>
      <c r="F44" s="1711" t="s">
        <v>82</v>
      </c>
      <c r="G44" s="1712"/>
      <c r="H44" s="1711" t="s">
        <v>81</v>
      </c>
      <c r="I44" s="1712"/>
      <c r="J44" s="1711" t="s">
        <v>81</v>
      </c>
      <c r="K44" s="1712"/>
      <c r="L44" s="1711" t="s">
        <v>81</v>
      </c>
      <c r="M44" s="1712"/>
      <c r="N44" s="1711" t="s">
        <v>81</v>
      </c>
      <c r="O44" s="1712"/>
      <c r="P44" s="1711" t="s">
        <v>81</v>
      </c>
      <c r="Q44" s="1712"/>
      <c r="R44" s="1711" t="s">
        <v>82</v>
      </c>
      <c r="S44" s="1712"/>
      <c r="T44" s="1711" t="s">
        <v>82</v>
      </c>
      <c r="U44" s="1712"/>
      <c r="V44" s="1711" t="s">
        <v>81</v>
      </c>
      <c r="W44" s="1712"/>
      <c r="X44" s="1711" t="s">
        <v>81</v>
      </c>
      <c r="Y44" s="1712"/>
      <c r="Z44" s="1711" t="s">
        <v>81</v>
      </c>
      <c r="AA44" s="1712"/>
      <c r="AB44" s="1711" t="s">
        <v>81</v>
      </c>
      <c r="AC44" s="1712"/>
      <c r="AD44" s="1711" t="s">
        <v>81</v>
      </c>
      <c r="AE44" s="1712"/>
      <c r="AF44" s="1711" t="s">
        <v>82</v>
      </c>
      <c r="AG44" s="1712"/>
      <c r="AH44" s="1711" t="s">
        <v>82</v>
      </c>
      <c r="AI44" s="1712"/>
      <c r="AJ44" s="1711" t="s">
        <v>81</v>
      </c>
      <c r="AK44" s="1712"/>
      <c r="AL44" s="1711" t="s">
        <v>173</v>
      </c>
      <c r="AM44" s="1712"/>
      <c r="AN44" s="1711" t="s">
        <v>173</v>
      </c>
      <c r="AO44" s="1712"/>
      <c r="AP44" s="1711" t="s">
        <v>173</v>
      </c>
      <c r="AQ44" s="1712"/>
      <c r="AR44" s="1711" t="s">
        <v>173</v>
      </c>
      <c r="AS44" s="1712"/>
      <c r="AT44" s="1711" t="s">
        <v>82</v>
      </c>
      <c r="AU44" s="1712"/>
      <c r="AV44" s="1711" t="s">
        <v>82</v>
      </c>
      <c r="AW44" s="1712"/>
      <c r="AX44" s="1713" t="s">
        <v>83</v>
      </c>
      <c r="AY44" s="1714"/>
      <c r="AZ44" s="1713" t="s">
        <v>83</v>
      </c>
      <c r="BA44" s="1714"/>
      <c r="BB44" s="1713" t="s">
        <v>83</v>
      </c>
      <c r="BC44" s="1714"/>
      <c r="BD44" s="1713" t="s">
        <v>83</v>
      </c>
      <c r="BE44" s="1714"/>
      <c r="BF44" s="1713" t="s">
        <v>83</v>
      </c>
      <c r="BG44" s="1714"/>
      <c r="BH44" s="1711" t="s">
        <v>82</v>
      </c>
      <c r="BI44" s="1712"/>
      <c r="BJ44" s="1711" t="s">
        <v>82</v>
      </c>
      <c r="BK44" s="1712"/>
      <c r="BL44" s="1713" t="s">
        <v>83</v>
      </c>
      <c r="BM44" s="1714"/>
      <c r="BN44" s="1713" t="s">
        <v>83</v>
      </c>
      <c r="BO44" s="1714"/>
      <c r="BP44" s="11" t="s">
        <v>84</v>
      </c>
      <c r="BQ44" s="410" t="s">
        <v>318</v>
      </c>
      <c r="BR44" s="11" t="s">
        <v>84</v>
      </c>
      <c r="BS44" s="10" t="s">
        <v>84</v>
      </c>
    </row>
    <row r="45" spans="1:71" ht="16.5">
      <c r="A45" s="10" t="s">
        <v>85</v>
      </c>
      <c r="B45" s="1711" t="s">
        <v>86</v>
      </c>
      <c r="C45" s="1712"/>
      <c r="D45" s="1711"/>
      <c r="E45" s="1712"/>
      <c r="F45" s="1711"/>
      <c r="G45" s="1712"/>
      <c r="H45" s="1711" t="s">
        <v>86</v>
      </c>
      <c r="I45" s="1712"/>
      <c r="J45" s="1711" t="s">
        <v>86</v>
      </c>
      <c r="K45" s="1712"/>
      <c r="L45" s="1711" t="s">
        <v>86</v>
      </c>
      <c r="M45" s="1712"/>
      <c r="N45" s="1711" t="s">
        <v>86</v>
      </c>
      <c r="O45" s="1712"/>
      <c r="P45" s="1711" t="s">
        <v>86</v>
      </c>
      <c r="Q45" s="1712"/>
      <c r="R45" s="1711"/>
      <c r="S45" s="1712"/>
      <c r="T45" s="1711"/>
      <c r="U45" s="1712"/>
      <c r="V45" s="1711" t="s">
        <v>86</v>
      </c>
      <c r="W45" s="1712"/>
      <c r="X45" s="1711" t="s">
        <v>86</v>
      </c>
      <c r="Y45" s="1712"/>
      <c r="Z45" s="1711" t="s">
        <v>86</v>
      </c>
      <c r="AA45" s="1712"/>
      <c r="AB45" s="1711" t="s">
        <v>86</v>
      </c>
      <c r="AC45" s="1712"/>
      <c r="AD45" s="1711" t="s">
        <v>86</v>
      </c>
      <c r="AE45" s="1712"/>
      <c r="AF45" s="1711"/>
      <c r="AG45" s="1712"/>
      <c r="AH45" s="1711"/>
      <c r="AI45" s="1712"/>
      <c r="AJ45" s="1711" t="s">
        <v>86</v>
      </c>
      <c r="AK45" s="1712"/>
      <c r="AL45" s="1711" t="s">
        <v>174</v>
      </c>
      <c r="AM45" s="1712"/>
      <c r="AN45" s="1711" t="s">
        <v>174</v>
      </c>
      <c r="AO45" s="1712"/>
      <c r="AP45" s="1711" t="s">
        <v>174</v>
      </c>
      <c r="AQ45" s="1712"/>
      <c r="AR45" s="1711" t="s">
        <v>174</v>
      </c>
      <c r="AS45" s="1712"/>
      <c r="AT45" s="1711"/>
      <c r="AU45" s="1712"/>
      <c r="AV45" s="1711"/>
      <c r="AW45" s="1712"/>
      <c r="AX45" s="1713" t="s">
        <v>87</v>
      </c>
      <c r="AY45" s="1714"/>
      <c r="AZ45" s="1713" t="s">
        <v>87</v>
      </c>
      <c r="BA45" s="1714"/>
      <c r="BB45" s="1713" t="s">
        <v>87</v>
      </c>
      <c r="BC45" s="1714"/>
      <c r="BD45" s="1713" t="s">
        <v>87</v>
      </c>
      <c r="BE45" s="1714"/>
      <c r="BF45" s="1713" t="s">
        <v>87</v>
      </c>
      <c r="BG45" s="1714"/>
      <c r="BH45" s="1711"/>
      <c r="BI45" s="1712"/>
      <c r="BJ45" s="1711"/>
      <c r="BK45" s="1712"/>
      <c r="BL45" s="1713" t="s">
        <v>87</v>
      </c>
      <c r="BM45" s="1714"/>
      <c r="BN45" s="1713" t="s">
        <v>87</v>
      </c>
      <c r="BO45" s="1714"/>
      <c r="BP45" s="11" t="s">
        <v>88</v>
      </c>
      <c r="BQ45" s="410" t="s">
        <v>319</v>
      </c>
      <c r="BR45" s="11" t="s">
        <v>88</v>
      </c>
      <c r="BS45" s="10" t="s">
        <v>88</v>
      </c>
    </row>
    <row r="46" spans="1:71" ht="16.5">
      <c r="A46" s="10" t="s">
        <v>89</v>
      </c>
      <c r="B46" s="1711" t="s">
        <v>90</v>
      </c>
      <c r="C46" s="1712"/>
      <c r="D46" s="1711"/>
      <c r="E46" s="1712"/>
      <c r="F46" s="1711"/>
      <c r="G46" s="1712"/>
      <c r="H46" s="1711" t="s">
        <v>90</v>
      </c>
      <c r="I46" s="1712"/>
      <c r="J46" s="1711" t="s">
        <v>90</v>
      </c>
      <c r="K46" s="1712"/>
      <c r="L46" s="1711" t="s">
        <v>90</v>
      </c>
      <c r="M46" s="1712"/>
      <c r="N46" s="1711" t="s">
        <v>90</v>
      </c>
      <c r="O46" s="1712"/>
      <c r="P46" s="1711" t="s">
        <v>90</v>
      </c>
      <c r="Q46" s="1712"/>
      <c r="R46" s="1711"/>
      <c r="S46" s="1712"/>
      <c r="T46" s="1711"/>
      <c r="U46" s="1712"/>
      <c r="V46" s="1711" t="s">
        <v>90</v>
      </c>
      <c r="W46" s="1712"/>
      <c r="X46" s="1711" t="s">
        <v>90</v>
      </c>
      <c r="Y46" s="1712"/>
      <c r="Z46" s="1711" t="s">
        <v>90</v>
      </c>
      <c r="AA46" s="1712"/>
      <c r="AB46" s="1711" t="s">
        <v>90</v>
      </c>
      <c r="AC46" s="1712"/>
      <c r="AD46" s="1711" t="s">
        <v>90</v>
      </c>
      <c r="AE46" s="1712"/>
      <c r="AF46" s="1711"/>
      <c r="AG46" s="1712"/>
      <c r="AH46" s="1711"/>
      <c r="AI46" s="1712"/>
      <c r="AJ46" s="1711" t="s">
        <v>90</v>
      </c>
      <c r="AK46" s="1712"/>
      <c r="AL46" s="1711" t="s">
        <v>90</v>
      </c>
      <c r="AM46" s="1712"/>
      <c r="AN46" s="1711" t="s">
        <v>90</v>
      </c>
      <c r="AO46" s="1712"/>
      <c r="AP46" s="1711" t="s">
        <v>90</v>
      </c>
      <c r="AQ46" s="1712"/>
      <c r="AR46" s="1711" t="s">
        <v>90</v>
      </c>
      <c r="AS46" s="1712"/>
      <c r="AT46" s="1711"/>
      <c r="AU46" s="1712"/>
      <c r="AV46" s="1711"/>
      <c r="AW46" s="1712"/>
      <c r="AX46" s="1713" t="s">
        <v>90</v>
      </c>
      <c r="AY46" s="1714"/>
      <c r="AZ46" s="1713" t="s">
        <v>90</v>
      </c>
      <c r="BA46" s="1714"/>
      <c r="BB46" s="1713" t="s">
        <v>90</v>
      </c>
      <c r="BC46" s="1714"/>
      <c r="BD46" s="1713" t="s">
        <v>90</v>
      </c>
      <c r="BE46" s="1714"/>
      <c r="BF46" s="1713" t="s">
        <v>90</v>
      </c>
      <c r="BG46" s="1714"/>
      <c r="BH46" s="1711"/>
      <c r="BI46" s="1712"/>
      <c r="BJ46" s="1711"/>
      <c r="BK46" s="1712"/>
      <c r="BL46" s="1713" t="s">
        <v>90</v>
      </c>
      <c r="BM46" s="1714"/>
      <c r="BN46" s="1713" t="s">
        <v>90</v>
      </c>
      <c r="BO46" s="1714"/>
      <c r="BP46" s="11" t="s">
        <v>91</v>
      </c>
      <c r="BQ46" s="410" t="s">
        <v>320</v>
      </c>
      <c r="BR46" s="11" t="s">
        <v>91</v>
      </c>
      <c r="BS46" s="10" t="s">
        <v>91</v>
      </c>
    </row>
    <row r="47" spans="1:71" ht="16.5">
      <c r="A47" s="10" t="s">
        <v>92</v>
      </c>
      <c r="B47" s="1711" t="s">
        <v>93</v>
      </c>
      <c r="C47" s="1712"/>
      <c r="D47" s="1711" t="s">
        <v>94</v>
      </c>
      <c r="E47" s="1712"/>
      <c r="F47" s="1711" t="s">
        <v>94</v>
      </c>
      <c r="G47" s="1712"/>
      <c r="H47" s="1711" t="s">
        <v>93</v>
      </c>
      <c r="I47" s="1712"/>
      <c r="J47" s="1711" t="s">
        <v>93</v>
      </c>
      <c r="K47" s="1712"/>
      <c r="L47" s="1711" t="s">
        <v>93</v>
      </c>
      <c r="M47" s="1712"/>
      <c r="N47" s="1711" t="s">
        <v>93</v>
      </c>
      <c r="O47" s="1712"/>
      <c r="P47" s="1711" t="s">
        <v>93</v>
      </c>
      <c r="Q47" s="1712"/>
      <c r="R47" s="1711" t="s">
        <v>94</v>
      </c>
      <c r="S47" s="1712"/>
      <c r="T47" s="1711" t="s">
        <v>94</v>
      </c>
      <c r="U47" s="1712"/>
      <c r="V47" s="1711" t="s">
        <v>93</v>
      </c>
      <c r="W47" s="1712"/>
      <c r="X47" s="1711" t="s">
        <v>93</v>
      </c>
      <c r="Y47" s="1712"/>
      <c r="Z47" s="1711" t="s">
        <v>93</v>
      </c>
      <c r="AA47" s="1712"/>
      <c r="AB47" s="1711" t="s">
        <v>93</v>
      </c>
      <c r="AC47" s="1712"/>
      <c r="AD47" s="1711" t="s">
        <v>93</v>
      </c>
      <c r="AE47" s="1712"/>
      <c r="AF47" s="1711" t="s">
        <v>94</v>
      </c>
      <c r="AG47" s="1712"/>
      <c r="AH47" s="1711" t="s">
        <v>94</v>
      </c>
      <c r="AI47" s="1712"/>
      <c r="AJ47" s="1711" t="s">
        <v>93</v>
      </c>
      <c r="AK47" s="1712"/>
      <c r="AL47" s="1711" t="s">
        <v>93</v>
      </c>
      <c r="AM47" s="1712"/>
      <c r="AN47" s="1711" t="s">
        <v>93</v>
      </c>
      <c r="AO47" s="1712"/>
      <c r="AP47" s="1711" t="s">
        <v>93</v>
      </c>
      <c r="AQ47" s="1712"/>
      <c r="AR47" s="1711" t="s">
        <v>93</v>
      </c>
      <c r="AS47" s="1712"/>
      <c r="AT47" s="1711" t="s">
        <v>94</v>
      </c>
      <c r="AU47" s="1712"/>
      <c r="AV47" s="1711" t="s">
        <v>94</v>
      </c>
      <c r="AW47" s="1712"/>
      <c r="AX47" s="1713" t="s">
        <v>93</v>
      </c>
      <c r="AY47" s="1714"/>
      <c r="AZ47" s="1713" t="s">
        <v>93</v>
      </c>
      <c r="BA47" s="1714"/>
      <c r="BB47" s="1713" t="s">
        <v>93</v>
      </c>
      <c r="BC47" s="1714"/>
      <c r="BD47" s="1713" t="s">
        <v>93</v>
      </c>
      <c r="BE47" s="1714"/>
      <c r="BF47" s="1713" t="s">
        <v>93</v>
      </c>
      <c r="BG47" s="1714"/>
      <c r="BH47" s="1711" t="s">
        <v>94</v>
      </c>
      <c r="BI47" s="1712"/>
      <c r="BJ47" s="1711" t="s">
        <v>94</v>
      </c>
      <c r="BK47" s="1712"/>
      <c r="BL47" s="1713" t="s">
        <v>93</v>
      </c>
      <c r="BM47" s="1714"/>
      <c r="BN47" s="1713" t="s">
        <v>93</v>
      </c>
      <c r="BO47" s="1714"/>
      <c r="BP47" s="11" t="s">
        <v>95</v>
      </c>
      <c r="BQ47" s="410" t="s">
        <v>321</v>
      </c>
      <c r="BR47" s="11" t="s">
        <v>95</v>
      </c>
      <c r="BS47" s="10" t="s">
        <v>95</v>
      </c>
    </row>
    <row r="48" spans="1:71" ht="16.5">
      <c r="A48" s="13"/>
      <c r="B48" s="1705">
        <v>1</v>
      </c>
      <c r="C48" s="1706"/>
      <c r="D48" s="1705"/>
      <c r="E48" s="1706"/>
      <c r="F48" s="1705"/>
      <c r="G48" s="1706"/>
      <c r="H48" s="1705">
        <v>2</v>
      </c>
      <c r="I48" s="1706"/>
      <c r="J48" s="1705">
        <v>3</v>
      </c>
      <c r="K48" s="1706"/>
      <c r="L48" s="1705">
        <v>4</v>
      </c>
      <c r="M48" s="1706"/>
      <c r="N48" s="1705">
        <v>5</v>
      </c>
      <c r="O48" s="1706"/>
      <c r="P48" s="1705">
        <v>6</v>
      </c>
      <c r="Q48" s="1706"/>
      <c r="R48" s="1705"/>
      <c r="S48" s="1706"/>
      <c r="T48" s="1705"/>
      <c r="U48" s="1706"/>
      <c r="V48" s="1705">
        <v>7</v>
      </c>
      <c r="W48" s="1706"/>
      <c r="X48" s="1705">
        <v>8</v>
      </c>
      <c r="Y48" s="1706"/>
      <c r="Z48" s="1705">
        <v>9</v>
      </c>
      <c r="AA48" s="1706"/>
      <c r="AB48" s="1705">
        <v>10</v>
      </c>
      <c r="AC48" s="1706"/>
      <c r="AD48" s="1705">
        <v>11</v>
      </c>
      <c r="AE48" s="1706"/>
      <c r="AF48" s="1705"/>
      <c r="AG48" s="1706"/>
      <c r="AH48" s="1705"/>
      <c r="AI48" s="1706"/>
      <c r="AJ48" s="1705">
        <v>12</v>
      </c>
      <c r="AK48" s="1706"/>
      <c r="AL48" s="1705">
        <v>13</v>
      </c>
      <c r="AM48" s="1706"/>
      <c r="AN48" s="1705">
        <v>14</v>
      </c>
      <c r="AO48" s="1706"/>
      <c r="AP48" s="1705">
        <v>15</v>
      </c>
      <c r="AQ48" s="1706"/>
      <c r="AR48" s="1780" t="s">
        <v>317</v>
      </c>
      <c r="AS48" s="1706"/>
      <c r="AT48" s="1705"/>
      <c r="AU48" s="1706"/>
      <c r="AV48" s="1705"/>
      <c r="AW48" s="1706"/>
      <c r="AX48" s="1707">
        <v>2</v>
      </c>
      <c r="AY48" s="1708"/>
      <c r="AZ48" s="1707">
        <v>4</v>
      </c>
      <c r="BA48" s="1708"/>
      <c r="BB48" s="1707">
        <v>6</v>
      </c>
      <c r="BC48" s="1708"/>
      <c r="BD48" s="1707">
        <v>8</v>
      </c>
      <c r="BE48" s="1708"/>
      <c r="BF48" s="1707">
        <v>10</v>
      </c>
      <c r="BG48" s="1708"/>
      <c r="BH48" s="1705"/>
      <c r="BI48" s="1706"/>
      <c r="BJ48" s="1705"/>
      <c r="BK48" s="1706"/>
      <c r="BL48" s="1707">
        <v>12</v>
      </c>
      <c r="BM48" s="1708"/>
      <c r="BN48" s="1783" t="s">
        <v>600</v>
      </c>
      <c r="BO48" s="1714"/>
      <c r="BP48" s="14">
        <v>18</v>
      </c>
      <c r="BQ48" s="409">
        <v>15</v>
      </c>
      <c r="BR48" s="14">
        <v>19</v>
      </c>
      <c r="BS48" s="41">
        <v>20</v>
      </c>
    </row>
    <row r="49" spans="1:72" ht="16.5">
      <c r="A49" s="404" t="s">
        <v>189</v>
      </c>
      <c r="B49" s="1735">
        <v>8</v>
      </c>
      <c r="C49" s="1736"/>
      <c r="D49" s="1735"/>
      <c r="E49" s="1736"/>
      <c r="F49" s="1735"/>
      <c r="G49" s="1736"/>
      <c r="H49" s="1735">
        <v>8</v>
      </c>
      <c r="I49" s="1736"/>
      <c r="J49" s="1735">
        <v>8</v>
      </c>
      <c r="K49" s="1736"/>
      <c r="L49" s="1735">
        <v>8</v>
      </c>
      <c r="M49" s="1736"/>
      <c r="N49" s="1735">
        <v>8</v>
      </c>
      <c r="O49" s="1736"/>
      <c r="P49" s="1735">
        <v>8</v>
      </c>
      <c r="Q49" s="1736"/>
      <c r="R49" s="1735"/>
      <c r="S49" s="1736"/>
      <c r="T49" s="1735"/>
      <c r="U49" s="1736"/>
      <c r="V49" s="1735">
        <v>8</v>
      </c>
      <c r="W49" s="1736"/>
      <c r="X49" s="1735">
        <v>8</v>
      </c>
      <c r="Y49" s="1736"/>
      <c r="Z49" s="1735">
        <v>8</v>
      </c>
      <c r="AA49" s="1736"/>
      <c r="AB49" s="1735">
        <v>8</v>
      </c>
      <c r="AC49" s="1736"/>
      <c r="AD49" s="1735">
        <v>8</v>
      </c>
      <c r="AE49" s="1736"/>
      <c r="AF49" s="1735"/>
      <c r="AG49" s="1736"/>
      <c r="AH49" s="1735"/>
      <c r="AI49" s="1736"/>
      <c r="AJ49" s="1735">
        <v>8</v>
      </c>
      <c r="AK49" s="1736"/>
      <c r="AL49" s="1735">
        <v>8</v>
      </c>
      <c r="AM49" s="1736"/>
      <c r="AN49" s="1735">
        <v>8</v>
      </c>
      <c r="AO49" s="1736"/>
      <c r="AP49" s="1735">
        <v>8</v>
      </c>
      <c r="AQ49" s="1736"/>
      <c r="AR49" s="1735">
        <v>8</v>
      </c>
      <c r="AS49" s="1736"/>
      <c r="AT49" s="1735"/>
      <c r="AU49" s="1736"/>
      <c r="AV49" s="1735"/>
      <c r="AW49" s="1736"/>
      <c r="AX49" s="1735">
        <v>8</v>
      </c>
      <c r="AY49" s="1736"/>
      <c r="AZ49" s="1735">
        <v>8</v>
      </c>
      <c r="BA49" s="1736"/>
      <c r="BB49" s="1735">
        <v>8</v>
      </c>
      <c r="BC49" s="1736"/>
      <c r="BD49" s="1735">
        <v>8</v>
      </c>
      <c r="BE49" s="1736"/>
      <c r="BF49" s="1735">
        <v>8</v>
      </c>
      <c r="BG49" s="1736"/>
      <c r="BH49" s="1735"/>
      <c r="BI49" s="1736"/>
      <c r="BJ49" s="1735"/>
      <c r="BK49" s="1736"/>
      <c r="BL49" s="1781"/>
      <c r="BM49" s="1782"/>
      <c r="BN49" s="1781"/>
      <c r="BO49" s="1782"/>
      <c r="BP49" s="1781"/>
      <c r="BQ49" s="1782"/>
      <c r="BR49" s="1781"/>
      <c r="BS49" s="1782"/>
      <c r="BT49" s="411">
        <f>SUM(B49:BS49)</f>
        <v>168</v>
      </c>
    </row>
    <row r="50" spans="1:72" ht="16.5">
      <c r="A50" s="64" t="s">
        <v>322</v>
      </c>
      <c r="B50" s="1735">
        <v>2</v>
      </c>
      <c r="C50" s="1736"/>
      <c r="D50" s="1735"/>
      <c r="E50" s="1736"/>
      <c r="F50" s="1735"/>
      <c r="G50" s="1736"/>
      <c r="H50" s="1735">
        <v>2</v>
      </c>
      <c r="I50" s="1736"/>
      <c r="J50" s="1735">
        <v>2</v>
      </c>
      <c r="K50" s="1736"/>
      <c r="L50" s="1735">
        <v>2</v>
      </c>
      <c r="M50" s="1736"/>
      <c r="N50" s="1735">
        <v>2</v>
      </c>
      <c r="O50" s="1736"/>
      <c r="P50" s="1735">
        <v>2</v>
      </c>
      <c r="Q50" s="1736"/>
      <c r="R50" s="1735"/>
      <c r="S50" s="1736"/>
      <c r="T50" s="1735"/>
      <c r="U50" s="1736"/>
      <c r="V50" s="1735">
        <v>2</v>
      </c>
      <c r="W50" s="1736"/>
      <c r="X50" s="1735">
        <v>2</v>
      </c>
      <c r="Y50" s="1736"/>
      <c r="Z50" s="1735">
        <v>2</v>
      </c>
      <c r="AA50" s="1736"/>
      <c r="AB50" s="1735">
        <v>2</v>
      </c>
      <c r="AC50" s="1736"/>
      <c r="AD50" s="1735">
        <v>2</v>
      </c>
      <c r="AE50" s="1736"/>
      <c r="AF50" s="1735"/>
      <c r="AG50" s="1736"/>
      <c r="AH50" s="1735"/>
      <c r="AI50" s="1736"/>
      <c r="AJ50" s="1735">
        <v>2</v>
      </c>
      <c r="AK50" s="1736"/>
      <c r="AL50" s="1735">
        <v>2</v>
      </c>
      <c r="AM50" s="1736"/>
      <c r="AN50" s="1735">
        <v>2</v>
      </c>
      <c r="AO50" s="1736"/>
      <c r="AP50" s="1735">
        <v>2</v>
      </c>
      <c r="AQ50" s="1736"/>
      <c r="AR50" s="1735">
        <v>2</v>
      </c>
      <c r="AS50" s="1736"/>
      <c r="AT50" s="1735"/>
      <c r="AU50" s="1736"/>
      <c r="AV50" s="1735"/>
      <c r="AW50" s="1736"/>
      <c r="AX50" s="1735">
        <v>2</v>
      </c>
      <c r="AY50" s="1736"/>
      <c r="AZ50" s="1735">
        <v>2</v>
      </c>
      <c r="BA50" s="1736"/>
      <c r="BB50" s="1735">
        <v>2</v>
      </c>
      <c r="BC50" s="1736"/>
      <c r="BD50" s="1735">
        <v>2</v>
      </c>
      <c r="BE50" s="1736"/>
      <c r="BF50" s="1735">
        <v>2</v>
      </c>
      <c r="BG50" s="1736"/>
      <c r="BH50" s="1735"/>
      <c r="BI50" s="1736"/>
      <c r="BJ50" s="1735"/>
      <c r="BK50" s="1736"/>
      <c r="BL50" s="1781"/>
      <c r="BM50" s="1782"/>
      <c r="BN50" s="1781"/>
      <c r="BO50" s="1782"/>
      <c r="BP50" s="1781"/>
      <c r="BQ50" s="1782"/>
      <c r="BR50" s="1781"/>
      <c r="BS50" s="1782"/>
      <c r="BT50" s="411">
        <f>SUM(B50:BS50)</f>
        <v>42</v>
      </c>
    </row>
    <row r="52" spans="4:15" ht="21">
      <c r="D52" s="401" t="s">
        <v>276</v>
      </c>
      <c r="O52" t="s">
        <v>303</v>
      </c>
    </row>
    <row r="53" spans="4:28" ht="16.5">
      <c r="D53" t="s">
        <v>712</v>
      </c>
      <c r="U53" t="s">
        <v>326</v>
      </c>
      <c r="Z53" s="1743">
        <f>40*4+46+8</f>
        <v>214</v>
      </c>
      <c r="AA53" s="1743"/>
      <c r="AB53" t="s">
        <v>313</v>
      </c>
    </row>
    <row r="54" ht="16.5">
      <c r="D54" t="s">
        <v>277</v>
      </c>
    </row>
    <row r="55" ht="16.5">
      <c r="D55" t="s">
        <v>278</v>
      </c>
    </row>
    <row r="56" ht="16.5">
      <c r="D56" t="s">
        <v>280</v>
      </c>
    </row>
    <row r="57" ht="16.5">
      <c r="D57" t="s">
        <v>279</v>
      </c>
    </row>
    <row r="58" ht="16.5">
      <c r="D58" t="s">
        <v>282</v>
      </c>
    </row>
    <row r="59" ht="16.5">
      <c r="D59" t="s">
        <v>331</v>
      </c>
    </row>
    <row r="60" ht="16.5">
      <c r="C60" t="s">
        <v>284</v>
      </c>
    </row>
    <row r="61" ht="16.5">
      <c r="D61" t="s">
        <v>277</v>
      </c>
    </row>
    <row r="62" ht="16.5">
      <c r="D62" t="s">
        <v>311</v>
      </c>
    </row>
  </sheetData>
  <sheetProtection/>
  <mergeCells count="933">
    <mergeCell ref="BN48:BO48"/>
    <mergeCell ref="BN43:BO43"/>
    <mergeCell ref="BN44:BO44"/>
    <mergeCell ref="BN45:BO45"/>
    <mergeCell ref="BN46:BO46"/>
    <mergeCell ref="BN47:BO47"/>
    <mergeCell ref="BN5:BO5"/>
    <mergeCell ref="BN6:BO6"/>
    <mergeCell ref="BN7:BO7"/>
    <mergeCell ref="BN8:BO8"/>
    <mergeCell ref="BN9:BO9"/>
    <mergeCell ref="BN10:BO10"/>
    <mergeCell ref="AN2:AQ2"/>
    <mergeCell ref="AR2:AS2"/>
    <mergeCell ref="AT2:AU2"/>
    <mergeCell ref="B3:C3"/>
    <mergeCell ref="D3:E3"/>
    <mergeCell ref="F3:G3"/>
    <mergeCell ref="H3:I3"/>
    <mergeCell ref="J3:K3"/>
    <mergeCell ref="T3:U3"/>
    <mergeCell ref="V3:W3"/>
    <mergeCell ref="D2:AA2"/>
    <mergeCell ref="AE2:AM2"/>
    <mergeCell ref="L3:M3"/>
    <mergeCell ref="N3:O3"/>
    <mergeCell ref="P3:Q3"/>
    <mergeCell ref="R3:S3"/>
    <mergeCell ref="X3:Y3"/>
    <mergeCell ref="Z3:AA3"/>
    <mergeCell ref="AB3:AC3"/>
    <mergeCell ref="AD3:AE3"/>
    <mergeCell ref="AF3:AG3"/>
    <mergeCell ref="AH3:AI3"/>
    <mergeCell ref="AJ3:AK3"/>
    <mergeCell ref="AL3:AM3"/>
    <mergeCell ref="AZ3:BA3"/>
    <mergeCell ref="BB3:BC3"/>
    <mergeCell ref="AN3:AO3"/>
    <mergeCell ref="AP3:AQ3"/>
    <mergeCell ref="BL3:BM3"/>
    <mergeCell ref="BN3:BO3"/>
    <mergeCell ref="BD3:BE3"/>
    <mergeCell ref="BF3:BG3"/>
    <mergeCell ref="AR3:AS3"/>
    <mergeCell ref="AT3:AU3"/>
    <mergeCell ref="R4:S4"/>
    <mergeCell ref="T4:U4"/>
    <mergeCell ref="BP3:BQ3"/>
    <mergeCell ref="BR3:BS3"/>
    <mergeCell ref="J4:K4"/>
    <mergeCell ref="L4:M4"/>
    <mergeCell ref="BH3:BI3"/>
    <mergeCell ref="BJ3:BK3"/>
    <mergeCell ref="AV3:AW3"/>
    <mergeCell ref="AX3:AY3"/>
    <mergeCell ref="B4:C4"/>
    <mergeCell ref="D4:E4"/>
    <mergeCell ref="F4:G4"/>
    <mergeCell ref="H4:I4"/>
    <mergeCell ref="N4:O4"/>
    <mergeCell ref="P4:Q4"/>
    <mergeCell ref="AL4:AM4"/>
    <mergeCell ref="AN4:AO4"/>
    <mergeCell ref="AH4:AI4"/>
    <mergeCell ref="AJ4:AK4"/>
    <mergeCell ref="Z4:AA4"/>
    <mergeCell ref="AB4:AC4"/>
    <mergeCell ref="V4:W4"/>
    <mergeCell ref="X4:Y4"/>
    <mergeCell ref="BN4:BO4"/>
    <mergeCell ref="BP4:BQ4"/>
    <mergeCell ref="BJ4:BK4"/>
    <mergeCell ref="BL4:BM4"/>
    <mergeCell ref="BB4:BC4"/>
    <mergeCell ref="BD4:BE4"/>
    <mergeCell ref="BF4:BG4"/>
    <mergeCell ref="BH4:BI4"/>
    <mergeCell ref="AX4:AY4"/>
    <mergeCell ref="AZ4:BA4"/>
    <mergeCell ref="T5:U5"/>
    <mergeCell ref="V5:W5"/>
    <mergeCell ref="AT4:AU4"/>
    <mergeCell ref="AV4:AW4"/>
    <mergeCell ref="AD4:AE4"/>
    <mergeCell ref="AF4:AG4"/>
    <mergeCell ref="AP4:AQ4"/>
    <mergeCell ref="AR4:AS4"/>
    <mergeCell ref="AD5:AE5"/>
    <mergeCell ref="L5:M5"/>
    <mergeCell ref="N5:O5"/>
    <mergeCell ref="P5:Q5"/>
    <mergeCell ref="R5:S5"/>
    <mergeCell ref="X5:Y5"/>
    <mergeCell ref="Z5:AA5"/>
    <mergeCell ref="BR4:BS4"/>
    <mergeCell ref="B5:C5"/>
    <mergeCell ref="D5:E5"/>
    <mergeCell ref="F5:G5"/>
    <mergeCell ref="H5:I5"/>
    <mergeCell ref="J5:K5"/>
    <mergeCell ref="AJ5:AK5"/>
    <mergeCell ref="AL5:AM5"/>
    <mergeCell ref="BD5:BE5"/>
    <mergeCell ref="BF5:BG5"/>
    <mergeCell ref="X6:Y6"/>
    <mergeCell ref="BH5:BI5"/>
    <mergeCell ref="BJ5:BK5"/>
    <mergeCell ref="AF5:AG5"/>
    <mergeCell ref="AH5:AI5"/>
    <mergeCell ref="AN5:AO5"/>
    <mergeCell ref="AP5:AQ5"/>
    <mergeCell ref="AR5:AS5"/>
    <mergeCell ref="AT5:AU5"/>
    <mergeCell ref="AB5:AC5"/>
    <mergeCell ref="BL5:BM5"/>
    <mergeCell ref="AV5:AW5"/>
    <mergeCell ref="AX5:AY5"/>
    <mergeCell ref="AZ5:BA5"/>
    <mergeCell ref="BB5:BC5"/>
    <mergeCell ref="AF6:AG6"/>
    <mergeCell ref="AH6:AI6"/>
    <mergeCell ref="AJ6:AK6"/>
    <mergeCell ref="AR6:AS6"/>
    <mergeCell ref="AT6:AU6"/>
    <mergeCell ref="B6:C6"/>
    <mergeCell ref="D6:E6"/>
    <mergeCell ref="F6:G6"/>
    <mergeCell ref="H6:I6"/>
    <mergeCell ref="J6:K6"/>
    <mergeCell ref="L6:M6"/>
    <mergeCell ref="T6:U6"/>
    <mergeCell ref="V6:W6"/>
    <mergeCell ref="B7:C7"/>
    <mergeCell ref="D7:E7"/>
    <mergeCell ref="F7:G7"/>
    <mergeCell ref="H7:I7"/>
    <mergeCell ref="J7:K7"/>
    <mergeCell ref="N6:O6"/>
    <mergeCell ref="P6:Q6"/>
    <mergeCell ref="R6:S6"/>
    <mergeCell ref="BJ6:BK6"/>
    <mergeCell ref="BL6:BM6"/>
    <mergeCell ref="BD6:BE6"/>
    <mergeCell ref="BF6:BG6"/>
    <mergeCell ref="BH6:BI6"/>
    <mergeCell ref="AV6:AW6"/>
    <mergeCell ref="Z7:AA7"/>
    <mergeCell ref="AB7:AC7"/>
    <mergeCell ref="Z6:AA6"/>
    <mergeCell ref="AB6:AC6"/>
    <mergeCell ref="AD6:AE6"/>
    <mergeCell ref="AZ6:BA6"/>
    <mergeCell ref="AX6:AY6"/>
    <mergeCell ref="AL6:AM6"/>
    <mergeCell ref="AN6:AO6"/>
    <mergeCell ref="AP6:AQ6"/>
    <mergeCell ref="AN7:AO7"/>
    <mergeCell ref="AP7:AQ7"/>
    <mergeCell ref="BB6:BC6"/>
    <mergeCell ref="L7:M7"/>
    <mergeCell ref="N7:O7"/>
    <mergeCell ref="P7:Q7"/>
    <mergeCell ref="R7:S7"/>
    <mergeCell ref="T7:U7"/>
    <mergeCell ref="V7:W7"/>
    <mergeCell ref="X7:Y7"/>
    <mergeCell ref="BD8:BE8"/>
    <mergeCell ref="BH7:BI7"/>
    <mergeCell ref="AD7:AE7"/>
    <mergeCell ref="AF7:AG7"/>
    <mergeCell ref="AH7:AI7"/>
    <mergeCell ref="BJ9:BK9"/>
    <mergeCell ref="BJ7:BK7"/>
    <mergeCell ref="BJ8:BK8"/>
    <mergeCell ref="AJ7:AK7"/>
    <mergeCell ref="AL7:AM7"/>
    <mergeCell ref="BP14:BQ14"/>
    <mergeCell ref="BP25:BQ25"/>
    <mergeCell ref="BL9:BM9"/>
    <mergeCell ref="AV7:AW7"/>
    <mergeCell ref="AX7:AY7"/>
    <mergeCell ref="AZ7:BA7"/>
    <mergeCell ref="BB7:BC7"/>
    <mergeCell ref="BD7:BE7"/>
    <mergeCell ref="BF7:BG7"/>
    <mergeCell ref="BL7:BM7"/>
    <mergeCell ref="AJ8:AK8"/>
    <mergeCell ref="N8:O8"/>
    <mergeCell ref="BR50:BS50"/>
    <mergeCell ref="BL8:BM8"/>
    <mergeCell ref="BL25:BM25"/>
    <mergeCell ref="BL27:BM27"/>
    <mergeCell ref="BP27:BQ27"/>
    <mergeCell ref="BL28:BM28"/>
    <mergeCell ref="BN33:BO33"/>
    <mergeCell ref="BL35:BM35"/>
    <mergeCell ref="BB8:BC8"/>
    <mergeCell ref="V8:W8"/>
    <mergeCell ref="AR7:AS7"/>
    <mergeCell ref="AT7:AU7"/>
    <mergeCell ref="B8:C8"/>
    <mergeCell ref="D8:E8"/>
    <mergeCell ref="F8:G8"/>
    <mergeCell ref="H8:I8"/>
    <mergeCell ref="J8:K8"/>
    <mergeCell ref="L8:M8"/>
    <mergeCell ref="AT9:AU9"/>
    <mergeCell ref="BF8:BG8"/>
    <mergeCell ref="BH8:BI8"/>
    <mergeCell ref="AL8:AM8"/>
    <mergeCell ref="AN8:AO8"/>
    <mergeCell ref="AP8:AQ8"/>
    <mergeCell ref="AR8:AS8"/>
    <mergeCell ref="AT8:AU8"/>
    <mergeCell ref="AV8:AW8"/>
    <mergeCell ref="AZ8:BA8"/>
    <mergeCell ref="P8:Q8"/>
    <mergeCell ref="R8:S8"/>
    <mergeCell ref="T8:U8"/>
    <mergeCell ref="AX8:AY8"/>
    <mergeCell ref="AD9:AE9"/>
    <mergeCell ref="AF9:AG9"/>
    <mergeCell ref="AH9:AI9"/>
    <mergeCell ref="AJ9:AK9"/>
    <mergeCell ref="AH8:AI8"/>
    <mergeCell ref="AR9:AS9"/>
    <mergeCell ref="R9:S9"/>
    <mergeCell ref="Z8:AA8"/>
    <mergeCell ref="AB8:AC8"/>
    <mergeCell ref="AD8:AE8"/>
    <mergeCell ref="AF8:AG8"/>
    <mergeCell ref="X8:Y8"/>
    <mergeCell ref="AP9:AQ9"/>
    <mergeCell ref="AB9:AC9"/>
    <mergeCell ref="B9:C9"/>
    <mergeCell ref="D9:E9"/>
    <mergeCell ref="F9:G9"/>
    <mergeCell ref="H9:I9"/>
    <mergeCell ref="L9:M9"/>
    <mergeCell ref="N9:O9"/>
    <mergeCell ref="J9:K9"/>
    <mergeCell ref="P9:Q9"/>
    <mergeCell ref="X10:Y10"/>
    <mergeCell ref="AT10:AU10"/>
    <mergeCell ref="BD9:BE9"/>
    <mergeCell ref="BF9:BG9"/>
    <mergeCell ref="AV9:AW9"/>
    <mergeCell ref="T9:U9"/>
    <mergeCell ref="V9:W9"/>
    <mergeCell ref="X9:Y9"/>
    <mergeCell ref="Z9:AA9"/>
    <mergeCell ref="AN9:AO9"/>
    <mergeCell ref="B10:C10"/>
    <mergeCell ref="D10:E10"/>
    <mergeCell ref="F10:G10"/>
    <mergeCell ref="H10:I10"/>
    <mergeCell ref="R10:S10"/>
    <mergeCell ref="T10:U10"/>
    <mergeCell ref="J10:K10"/>
    <mergeCell ref="L10:M10"/>
    <mergeCell ref="AX9:AY9"/>
    <mergeCell ref="AZ9:BA9"/>
    <mergeCell ref="AL9:AM9"/>
    <mergeCell ref="Z10:AA10"/>
    <mergeCell ref="AB10:AC10"/>
    <mergeCell ref="N10:O10"/>
    <mergeCell ref="P10:Q10"/>
    <mergeCell ref="V10:W10"/>
    <mergeCell ref="AP10:AQ10"/>
    <mergeCell ref="AR10:AS10"/>
    <mergeCell ref="BB10:BC10"/>
    <mergeCell ref="BF10:BG10"/>
    <mergeCell ref="BH9:BI9"/>
    <mergeCell ref="BB9:BC9"/>
    <mergeCell ref="BH25:BI25"/>
    <mergeCell ref="BB25:BC25"/>
    <mergeCell ref="BD25:BE25"/>
    <mergeCell ref="AT50:AU50"/>
    <mergeCell ref="AV50:AW50"/>
    <mergeCell ref="BB50:BC50"/>
    <mergeCell ref="BD50:BE50"/>
    <mergeCell ref="AD10:AE10"/>
    <mergeCell ref="AF10:AG10"/>
    <mergeCell ref="AH10:AI10"/>
    <mergeCell ref="AJ10:AK10"/>
    <mergeCell ref="AL10:AM10"/>
    <mergeCell ref="AN10:AO10"/>
    <mergeCell ref="X24:Y24"/>
    <mergeCell ref="AB24:AC24"/>
    <mergeCell ref="AD24:AE24"/>
    <mergeCell ref="BN50:BO50"/>
    <mergeCell ref="BJ10:BK10"/>
    <mergeCell ref="BL10:BM10"/>
    <mergeCell ref="BH14:BI14"/>
    <mergeCell ref="AX10:AY10"/>
    <mergeCell ref="BH10:BI10"/>
    <mergeCell ref="AR24:AS24"/>
    <mergeCell ref="BP50:BQ50"/>
    <mergeCell ref="BH50:BI50"/>
    <mergeCell ref="BJ50:BK50"/>
    <mergeCell ref="BL50:BM50"/>
    <mergeCell ref="AX50:AY50"/>
    <mergeCell ref="AZ50:BA50"/>
    <mergeCell ref="BF50:BG50"/>
    <mergeCell ref="AT24:AU24"/>
    <mergeCell ref="AV24:AW24"/>
    <mergeCell ref="AX24:AY24"/>
    <mergeCell ref="BH17:BI17"/>
    <mergeCell ref="AV10:AW10"/>
    <mergeCell ref="BD10:BE10"/>
    <mergeCell ref="AZ24:BA24"/>
    <mergeCell ref="BB24:BC24"/>
    <mergeCell ref="BD24:BE24"/>
    <mergeCell ref="AZ10:BA10"/>
    <mergeCell ref="BP17:BQ17"/>
    <mergeCell ref="BL24:BM24"/>
    <mergeCell ref="BP24:BQ24"/>
    <mergeCell ref="BJ24:BK24"/>
    <mergeCell ref="BH24:BI24"/>
    <mergeCell ref="AL25:AM25"/>
    <mergeCell ref="AN25:AO25"/>
    <mergeCell ref="BJ25:BK25"/>
    <mergeCell ref="BF24:BG24"/>
    <mergeCell ref="BF25:BG25"/>
    <mergeCell ref="AF24:AG24"/>
    <mergeCell ref="AH24:AI24"/>
    <mergeCell ref="AJ24:AK24"/>
    <mergeCell ref="AL24:AM24"/>
    <mergeCell ref="AN24:AO24"/>
    <mergeCell ref="AP24:AQ24"/>
    <mergeCell ref="J24:K24"/>
    <mergeCell ref="P24:Q24"/>
    <mergeCell ref="R24:S24"/>
    <mergeCell ref="T24:U24"/>
    <mergeCell ref="C25:F25"/>
    <mergeCell ref="G25:H25"/>
    <mergeCell ref="J25:K25"/>
    <mergeCell ref="L25:W25"/>
    <mergeCell ref="V24:W24"/>
    <mergeCell ref="AP25:AQ25"/>
    <mergeCell ref="AR25:AS25"/>
    <mergeCell ref="AT25:AU25"/>
    <mergeCell ref="AV25:AW25"/>
    <mergeCell ref="AX25:AY25"/>
    <mergeCell ref="AZ25:BA25"/>
    <mergeCell ref="AB26:AC26"/>
    <mergeCell ref="AN26:AO26"/>
    <mergeCell ref="AV26:AW26"/>
    <mergeCell ref="AX26:AY26"/>
    <mergeCell ref="X25:Y25"/>
    <mergeCell ref="AB25:AC25"/>
    <mergeCell ref="AD25:AE25"/>
    <mergeCell ref="AF25:AG25"/>
    <mergeCell ref="AH25:AI25"/>
    <mergeCell ref="AJ25:AK25"/>
    <mergeCell ref="BH27:BI27"/>
    <mergeCell ref="AR27:AS27"/>
    <mergeCell ref="BD27:BE27"/>
    <mergeCell ref="AL27:AM27"/>
    <mergeCell ref="AN27:AO27"/>
    <mergeCell ref="AB27:AC27"/>
    <mergeCell ref="AD27:AE27"/>
    <mergeCell ref="AZ27:BA27"/>
    <mergeCell ref="AV27:AW27"/>
    <mergeCell ref="AX27:AY27"/>
    <mergeCell ref="AD26:AE26"/>
    <mergeCell ref="AF26:AG26"/>
    <mergeCell ref="AH26:AI26"/>
    <mergeCell ref="AP26:AQ26"/>
    <mergeCell ref="AR26:AS26"/>
    <mergeCell ref="AJ26:AK26"/>
    <mergeCell ref="AL26:AM26"/>
    <mergeCell ref="J27:K27"/>
    <mergeCell ref="P27:Q27"/>
    <mergeCell ref="R27:S27"/>
    <mergeCell ref="T27:U27"/>
    <mergeCell ref="V27:W27"/>
    <mergeCell ref="J26:K26"/>
    <mergeCell ref="V26:W26"/>
    <mergeCell ref="X26:Y26"/>
    <mergeCell ref="BL26:BM26"/>
    <mergeCell ref="BP26:BQ26"/>
    <mergeCell ref="AZ26:BA26"/>
    <mergeCell ref="BB26:BC26"/>
    <mergeCell ref="BD26:BE26"/>
    <mergeCell ref="BF26:BG26"/>
    <mergeCell ref="BH26:BI26"/>
    <mergeCell ref="BJ26:BK26"/>
    <mergeCell ref="AT26:AU26"/>
    <mergeCell ref="X28:Y28"/>
    <mergeCell ref="AB28:AC28"/>
    <mergeCell ref="BB27:BC27"/>
    <mergeCell ref="AV28:AW28"/>
    <mergeCell ref="AP27:AQ27"/>
    <mergeCell ref="X27:Y27"/>
    <mergeCell ref="AF27:AG27"/>
    <mergeCell ref="AH27:AI27"/>
    <mergeCell ref="AJ27:AK27"/>
    <mergeCell ref="AZ28:BA28"/>
    <mergeCell ref="BH28:BI28"/>
    <mergeCell ref="BF28:BG28"/>
    <mergeCell ref="BJ27:BK27"/>
    <mergeCell ref="AJ28:AK28"/>
    <mergeCell ref="AL28:AM28"/>
    <mergeCell ref="BD28:BE28"/>
    <mergeCell ref="BJ28:BK28"/>
    <mergeCell ref="AT28:AU28"/>
    <mergeCell ref="AT27:AU27"/>
    <mergeCell ref="BF27:BG27"/>
    <mergeCell ref="BB28:BC28"/>
    <mergeCell ref="AD28:AE28"/>
    <mergeCell ref="AF28:AG28"/>
    <mergeCell ref="AH28:AI28"/>
    <mergeCell ref="AN28:AO28"/>
    <mergeCell ref="AP28:AQ28"/>
    <mergeCell ref="AR28:AS28"/>
    <mergeCell ref="C29:F29"/>
    <mergeCell ref="G29:H29"/>
    <mergeCell ref="J29:K29"/>
    <mergeCell ref="L29:W29"/>
    <mergeCell ref="V28:W28"/>
    <mergeCell ref="AX28:AY28"/>
    <mergeCell ref="J28:K28"/>
    <mergeCell ref="P28:Q28"/>
    <mergeCell ref="R28:S28"/>
    <mergeCell ref="T28:U28"/>
    <mergeCell ref="BH29:BI29"/>
    <mergeCell ref="X29:Y29"/>
    <mergeCell ref="AB29:AC29"/>
    <mergeCell ref="AD29:AE29"/>
    <mergeCell ref="AF29:AG29"/>
    <mergeCell ref="AP29:AQ29"/>
    <mergeCell ref="AR29:AS29"/>
    <mergeCell ref="AT29:AU29"/>
    <mergeCell ref="AV29:AW29"/>
    <mergeCell ref="AH29:AI29"/>
    <mergeCell ref="AH30:AI30"/>
    <mergeCell ref="AJ30:AK30"/>
    <mergeCell ref="BD29:BE29"/>
    <mergeCell ref="BF29:BG29"/>
    <mergeCell ref="AJ29:AK29"/>
    <mergeCell ref="AL29:AM29"/>
    <mergeCell ref="AN29:AO29"/>
    <mergeCell ref="AX29:AY29"/>
    <mergeCell ref="AZ29:BA29"/>
    <mergeCell ref="BB29:BC29"/>
    <mergeCell ref="BD30:BE30"/>
    <mergeCell ref="BF30:BG30"/>
    <mergeCell ref="BJ29:BK29"/>
    <mergeCell ref="BL29:BM29"/>
    <mergeCell ref="J30:K30"/>
    <mergeCell ref="V30:W30"/>
    <mergeCell ref="X30:Y30"/>
    <mergeCell ref="AB30:AC30"/>
    <mergeCell ref="AD30:AE30"/>
    <mergeCell ref="AF30:AG30"/>
    <mergeCell ref="AD31:AE31"/>
    <mergeCell ref="AF31:AG31"/>
    <mergeCell ref="AN30:AO30"/>
    <mergeCell ref="AP30:AQ30"/>
    <mergeCell ref="BL30:BM30"/>
    <mergeCell ref="AX30:AY30"/>
    <mergeCell ref="BH30:BI30"/>
    <mergeCell ref="BJ30:BK30"/>
    <mergeCell ref="AZ30:BA30"/>
    <mergeCell ref="BB30:BC30"/>
    <mergeCell ref="AV30:AW30"/>
    <mergeCell ref="AL31:AM31"/>
    <mergeCell ref="AN31:AO31"/>
    <mergeCell ref="AL30:AM30"/>
    <mergeCell ref="AR30:AS30"/>
    <mergeCell ref="AT30:AU30"/>
    <mergeCell ref="J31:K31"/>
    <mergeCell ref="P31:Q31"/>
    <mergeCell ref="R31:S31"/>
    <mergeCell ref="T31:U31"/>
    <mergeCell ref="X31:Y31"/>
    <mergeCell ref="AB31:AC31"/>
    <mergeCell ref="AH31:AI31"/>
    <mergeCell ref="AJ31:AK31"/>
    <mergeCell ref="BF31:BG31"/>
    <mergeCell ref="AV31:AW31"/>
    <mergeCell ref="AX31:AY31"/>
    <mergeCell ref="AZ31:BA31"/>
    <mergeCell ref="BH31:BI31"/>
    <mergeCell ref="BJ31:BK31"/>
    <mergeCell ref="BL31:BM31"/>
    <mergeCell ref="AD32:AE32"/>
    <mergeCell ref="AF32:AG32"/>
    <mergeCell ref="BB31:BC31"/>
    <mergeCell ref="BD31:BE31"/>
    <mergeCell ref="AP31:AQ31"/>
    <mergeCell ref="AR31:AS31"/>
    <mergeCell ref="AT31:AU31"/>
    <mergeCell ref="AL32:AM32"/>
    <mergeCell ref="AN32:AO32"/>
    <mergeCell ref="AV33:AW33"/>
    <mergeCell ref="AP32:AQ32"/>
    <mergeCell ref="P32:Q32"/>
    <mergeCell ref="R32:S32"/>
    <mergeCell ref="T32:U32"/>
    <mergeCell ref="V32:W32"/>
    <mergeCell ref="AR32:AS32"/>
    <mergeCell ref="BF32:BG32"/>
    <mergeCell ref="BJ32:BK32"/>
    <mergeCell ref="BL32:BM32"/>
    <mergeCell ref="BN32:BO32"/>
    <mergeCell ref="V31:W31"/>
    <mergeCell ref="AH33:AI33"/>
    <mergeCell ref="AT32:AU32"/>
    <mergeCell ref="AV32:AW32"/>
    <mergeCell ref="AH32:AI32"/>
    <mergeCell ref="AJ32:AK32"/>
    <mergeCell ref="C33:F33"/>
    <mergeCell ref="G33:H33"/>
    <mergeCell ref="L33:W33"/>
    <mergeCell ref="AD33:AE33"/>
    <mergeCell ref="AZ33:BA33"/>
    <mergeCell ref="AT33:AU33"/>
    <mergeCell ref="AF33:AG33"/>
    <mergeCell ref="AR33:AS33"/>
    <mergeCell ref="AH34:AI34"/>
    <mergeCell ref="AJ34:AK34"/>
    <mergeCell ref="AL34:AM34"/>
    <mergeCell ref="BB32:BC32"/>
    <mergeCell ref="BD32:BE32"/>
    <mergeCell ref="BB33:BC33"/>
    <mergeCell ref="AX32:AY32"/>
    <mergeCell ref="AZ32:BA32"/>
    <mergeCell ref="AX33:AY33"/>
    <mergeCell ref="AN34:AO34"/>
    <mergeCell ref="BL33:BM33"/>
    <mergeCell ref="BD33:BE33"/>
    <mergeCell ref="BF33:BG33"/>
    <mergeCell ref="AJ33:AK33"/>
    <mergeCell ref="AL33:AM33"/>
    <mergeCell ref="AN33:AO33"/>
    <mergeCell ref="AP33:AQ33"/>
    <mergeCell ref="BJ33:BK33"/>
    <mergeCell ref="AF34:AG34"/>
    <mergeCell ref="BN34:BO34"/>
    <mergeCell ref="AD35:AE35"/>
    <mergeCell ref="AF35:AG35"/>
    <mergeCell ref="BB34:BC34"/>
    <mergeCell ref="BD34:BE34"/>
    <mergeCell ref="AP34:AQ34"/>
    <mergeCell ref="AR34:AS34"/>
    <mergeCell ref="AT34:AU34"/>
    <mergeCell ref="BL34:BM34"/>
    <mergeCell ref="P35:Q35"/>
    <mergeCell ref="R35:S35"/>
    <mergeCell ref="T35:U35"/>
    <mergeCell ref="V35:W35"/>
    <mergeCell ref="V34:W34"/>
    <mergeCell ref="AD34:AE34"/>
    <mergeCell ref="BF35:BG35"/>
    <mergeCell ref="BJ34:BK34"/>
    <mergeCell ref="BF34:BG34"/>
    <mergeCell ref="AV34:AW34"/>
    <mergeCell ref="AX34:AY34"/>
    <mergeCell ref="AZ34:BA34"/>
    <mergeCell ref="BH41:BI41"/>
    <mergeCell ref="BJ41:BK41"/>
    <mergeCell ref="BH40:BI40"/>
    <mergeCell ref="BJ40:BK40"/>
    <mergeCell ref="AJ35:AK35"/>
    <mergeCell ref="AL35:AM35"/>
    <mergeCell ref="AN35:AO35"/>
    <mergeCell ref="AZ35:BA35"/>
    <mergeCell ref="BB35:BC35"/>
    <mergeCell ref="BD35:BE35"/>
    <mergeCell ref="BN35:BO35"/>
    <mergeCell ref="B36:Y36"/>
    <mergeCell ref="AP36:AS36"/>
    <mergeCell ref="AT35:AU35"/>
    <mergeCell ref="AV35:AW35"/>
    <mergeCell ref="AX35:AY35"/>
    <mergeCell ref="BJ35:BK35"/>
    <mergeCell ref="AP35:AQ35"/>
    <mergeCell ref="AR35:AS35"/>
    <mergeCell ref="AH35:AI35"/>
    <mergeCell ref="AL50:AM50"/>
    <mergeCell ref="AN50:AO50"/>
    <mergeCell ref="AP50:AQ50"/>
    <mergeCell ref="AR50:AS50"/>
    <mergeCell ref="AN42:AO42"/>
    <mergeCell ref="AP42:AQ42"/>
    <mergeCell ref="AN44:AO44"/>
    <mergeCell ref="AP44:AQ44"/>
    <mergeCell ref="AN48:AO48"/>
    <mergeCell ref="AP48:AQ48"/>
    <mergeCell ref="AD50:AE50"/>
    <mergeCell ref="AF50:AG50"/>
    <mergeCell ref="AL41:AM41"/>
    <mergeCell ref="AN41:AO41"/>
    <mergeCell ref="AH50:AI50"/>
    <mergeCell ref="AJ50:AK50"/>
    <mergeCell ref="AH41:AI41"/>
    <mergeCell ref="AJ41:AK41"/>
    <mergeCell ref="AD41:AE41"/>
    <mergeCell ref="AF41:AG41"/>
    <mergeCell ref="H41:I41"/>
    <mergeCell ref="V50:W50"/>
    <mergeCell ref="X50:Y50"/>
    <mergeCell ref="Z50:AA50"/>
    <mergeCell ref="AB50:AC50"/>
    <mergeCell ref="N50:O50"/>
    <mergeCell ref="P50:Q50"/>
    <mergeCell ref="R50:S50"/>
    <mergeCell ref="T50:U50"/>
    <mergeCell ref="N41:O41"/>
    <mergeCell ref="B44:C44"/>
    <mergeCell ref="D44:E44"/>
    <mergeCell ref="F44:G44"/>
    <mergeCell ref="B41:C41"/>
    <mergeCell ref="D41:E41"/>
    <mergeCell ref="F41:G41"/>
    <mergeCell ref="P41:Q41"/>
    <mergeCell ref="R41:S41"/>
    <mergeCell ref="T41:U41"/>
    <mergeCell ref="J41:K41"/>
    <mergeCell ref="L50:M50"/>
    <mergeCell ref="L41:M41"/>
    <mergeCell ref="L42:M42"/>
    <mergeCell ref="N42:O42"/>
    <mergeCell ref="P42:Q42"/>
    <mergeCell ref="R42:S42"/>
    <mergeCell ref="V41:W41"/>
    <mergeCell ref="X41:Y41"/>
    <mergeCell ref="Z41:AA41"/>
    <mergeCell ref="AB41:AC41"/>
    <mergeCell ref="AP41:AQ41"/>
    <mergeCell ref="AR41:AS41"/>
    <mergeCell ref="BN41:BO41"/>
    <mergeCell ref="BP41:BQ41"/>
    <mergeCell ref="AT41:AU41"/>
    <mergeCell ref="AV41:AW41"/>
    <mergeCell ref="AX41:AY41"/>
    <mergeCell ref="AZ41:BA41"/>
    <mergeCell ref="BB41:BC41"/>
    <mergeCell ref="BD41:BE41"/>
    <mergeCell ref="BL41:BM41"/>
    <mergeCell ref="BF41:BG41"/>
    <mergeCell ref="T42:U42"/>
    <mergeCell ref="V42:W42"/>
    <mergeCell ref="X42:Y42"/>
    <mergeCell ref="Z42:AA42"/>
    <mergeCell ref="BR41:BS41"/>
    <mergeCell ref="B42:C42"/>
    <mergeCell ref="D42:E42"/>
    <mergeCell ref="F42:G42"/>
    <mergeCell ref="H42:I42"/>
    <mergeCell ref="J42:K42"/>
    <mergeCell ref="BH42:BI42"/>
    <mergeCell ref="AH42:AI42"/>
    <mergeCell ref="AJ42:AK42"/>
    <mergeCell ref="AL42:AM42"/>
    <mergeCell ref="AB42:AC42"/>
    <mergeCell ref="AD42:AE42"/>
    <mergeCell ref="AF42:AG42"/>
    <mergeCell ref="BF42:BG42"/>
    <mergeCell ref="N43:O43"/>
    <mergeCell ref="P43:Q43"/>
    <mergeCell ref="AD43:AE43"/>
    <mergeCell ref="AF43:AG43"/>
    <mergeCell ref="V43:W43"/>
    <mergeCell ref="X43:Y43"/>
    <mergeCell ref="Z43:AA43"/>
    <mergeCell ref="AB43:AC43"/>
    <mergeCell ref="BN42:BO42"/>
    <mergeCell ref="AR42:AS42"/>
    <mergeCell ref="AT42:AU42"/>
    <mergeCell ref="AV42:AW42"/>
    <mergeCell ref="AX42:AY42"/>
    <mergeCell ref="AZ42:BA42"/>
    <mergeCell ref="BB42:BC42"/>
    <mergeCell ref="BD42:BE42"/>
    <mergeCell ref="BL42:BM42"/>
    <mergeCell ref="BJ42:BK42"/>
    <mergeCell ref="BP42:BQ42"/>
    <mergeCell ref="BR42:BS42"/>
    <mergeCell ref="B43:C43"/>
    <mergeCell ref="D43:E43"/>
    <mergeCell ref="F43:G43"/>
    <mergeCell ref="H43:I43"/>
    <mergeCell ref="J43:K43"/>
    <mergeCell ref="L43:M43"/>
    <mergeCell ref="R43:S43"/>
    <mergeCell ref="T43:U43"/>
    <mergeCell ref="BJ43:BK43"/>
    <mergeCell ref="BL43:BM43"/>
    <mergeCell ref="AP43:AQ43"/>
    <mergeCell ref="AR43:AS43"/>
    <mergeCell ref="AT43:AU43"/>
    <mergeCell ref="AV43:AW43"/>
    <mergeCell ref="AX43:AY43"/>
    <mergeCell ref="AZ43:BA43"/>
    <mergeCell ref="BB43:BC43"/>
    <mergeCell ref="BD43:BE43"/>
    <mergeCell ref="BF43:BG43"/>
    <mergeCell ref="BH43:BI43"/>
    <mergeCell ref="AH43:AI43"/>
    <mergeCell ref="AJ43:AK43"/>
    <mergeCell ref="AL43:AM43"/>
    <mergeCell ref="AN43:AO43"/>
    <mergeCell ref="AB44:AC44"/>
    <mergeCell ref="AD44:AE44"/>
    <mergeCell ref="H44:I44"/>
    <mergeCell ref="J44:K44"/>
    <mergeCell ref="L44:M44"/>
    <mergeCell ref="N44:O44"/>
    <mergeCell ref="P44:Q44"/>
    <mergeCell ref="R44:S44"/>
    <mergeCell ref="T44:U44"/>
    <mergeCell ref="V44:W44"/>
    <mergeCell ref="BL44:BM44"/>
    <mergeCell ref="B45:C45"/>
    <mergeCell ref="D45:E45"/>
    <mergeCell ref="F45:G45"/>
    <mergeCell ref="H45:I45"/>
    <mergeCell ref="J45:K45"/>
    <mergeCell ref="AR44:AS44"/>
    <mergeCell ref="AT44:AU44"/>
    <mergeCell ref="X45:Y45"/>
    <mergeCell ref="Z45:AA45"/>
    <mergeCell ref="L45:M45"/>
    <mergeCell ref="N45:O45"/>
    <mergeCell ref="P45:Q45"/>
    <mergeCell ref="R45:S45"/>
    <mergeCell ref="BH44:BI44"/>
    <mergeCell ref="BJ44:BK44"/>
    <mergeCell ref="AZ44:BA44"/>
    <mergeCell ref="BB44:BC44"/>
    <mergeCell ref="BD44:BE44"/>
    <mergeCell ref="BF44:BG44"/>
    <mergeCell ref="T45:U45"/>
    <mergeCell ref="V45:W45"/>
    <mergeCell ref="AV44:AW44"/>
    <mergeCell ref="AX44:AY44"/>
    <mergeCell ref="X44:Y44"/>
    <mergeCell ref="Z44:AA44"/>
    <mergeCell ref="AF44:AG44"/>
    <mergeCell ref="AH44:AI44"/>
    <mergeCell ref="AJ44:AK44"/>
    <mergeCell ref="AL44:AM44"/>
    <mergeCell ref="BD45:BE45"/>
    <mergeCell ref="BF45:BG45"/>
    <mergeCell ref="AJ45:AK45"/>
    <mergeCell ref="AL45:AM45"/>
    <mergeCell ref="AN45:AO45"/>
    <mergeCell ref="AP45:AQ45"/>
    <mergeCell ref="AR45:AS45"/>
    <mergeCell ref="AT45:AU45"/>
    <mergeCell ref="AZ45:BA45"/>
    <mergeCell ref="BB45:BC45"/>
    <mergeCell ref="L46:M46"/>
    <mergeCell ref="N46:O46"/>
    <mergeCell ref="AV45:AW45"/>
    <mergeCell ref="AX45:AY45"/>
    <mergeCell ref="AB45:AC45"/>
    <mergeCell ref="AD45:AE45"/>
    <mergeCell ref="AF45:AG45"/>
    <mergeCell ref="AH45:AI45"/>
    <mergeCell ref="AB46:AC46"/>
    <mergeCell ref="AD46:AE46"/>
    <mergeCell ref="BH45:BI45"/>
    <mergeCell ref="BJ45:BK45"/>
    <mergeCell ref="BL45:BM45"/>
    <mergeCell ref="B46:C46"/>
    <mergeCell ref="D46:E46"/>
    <mergeCell ref="F46:G46"/>
    <mergeCell ref="H46:I46"/>
    <mergeCell ref="J46:K46"/>
    <mergeCell ref="P46:Q46"/>
    <mergeCell ref="R46:S46"/>
    <mergeCell ref="X46:Y46"/>
    <mergeCell ref="Z46:AA46"/>
    <mergeCell ref="AJ46:AK46"/>
    <mergeCell ref="AL46:AM46"/>
    <mergeCell ref="AV46:AW46"/>
    <mergeCell ref="AX46:AY46"/>
    <mergeCell ref="P47:Q47"/>
    <mergeCell ref="R47:S47"/>
    <mergeCell ref="AF46:AG46"/>
    <mergeCell ref="AH46:AI46"/>
    <mergeCell ref="AB47:AC47"/>
    <mergeCell ref="AD47:AE47"/>
    <mergeCell ref="X47:Y47"/>
    <mergeCell ref="Z47:AA47"/>
    <mergeCell ref="T46:U46"/>
    <mergeCell ref="V46:W46"/>
    <mergeCell ref="BH46:BI46"/>
    <mergeCell ref="BJ46:BK46"/>
    <mergeCell ref="AN46:AO46"/>
    <mergeCell ref="AP46:AQ46"/>
    <mergeCell ref="AR46:AS46"/>
    <mergeCell ref="AT46:AU46"/>
    <mergeCell ref="BD46:BE46"/>
    <mergeCell ref="BF46:BG46"/>
    <mergeCell ref="AZ46:BA46"/>
    <mergeCell ref="BB46:BC46"/>
    <mergeCell ref="BL46:BM46"/>
    <mergeCell ref="B47:C47"/>
    <mergeCell ref="D47:E47"/>
    <mergeCell ref="F47:G47"/>
    <mergeCell ref="H47:I47"/>
    <mergeCell ref="J47:K47"/>
    <mergeCell ref="L47:M47"/>
    <mergeCell ref="N47:O47"/>
    <mergeCell ref="T47:U47"/>
    <mergeCell ref="V47:W47"/>
    <mergeCell ref="BL47:BM47"/>
    <mergeCell ref="B48:C48"/>
    <mergeCell ref="D48:E48"/>
    <mergeCell ref="F48:G48"/>
    <mergeCell ref="H48:I48"/>
    <mergeCell ref="J48:K48"/>
    <mergeCell ref="AR47:AS47"/>
    <mergeCell ref="AT47:AU47"/>
    <mergeCell ref="AV47:AW47"/>
    <mergeCell ref="AX47:AY47"/>
    <mergeCell ref="AZ48:BA48"/>
    <mergeCell ref="BB48:BC48"/>
    <mergeCell ref="AN47:AO47"/>
    <mergeCell ref="AP47:AQ47"/>
    <mergeCell ref="AJ47:AK47"/>
    <mergeCell ref="AL47:AM47"/>
    <mergeCell ref="BH47:BI47"/>
    <mergeCell ref="BJ47:BK47"/>
    <mergeCell ref="AZ47:BA47"/>
    <mergeCell ref="BB47:BC47"/>
    <mergeCell ref="X48:Y48"/>
    <mergeCell ref="Z48:AA48"/>
    <mergeCell ref="BD47:BE47"/>
    <mergeCell ref="BF47:BG47"/>
    <mergeCell ref="AF47:AG47"/>
    <mergeCell ref="AH47:AI47"/>
    <mergeCell ref="AB48:AC48"/>
    <mergeCell ref="AD48:AE48"/>
    <mergeCell ref="AF48:AG48"/>
    <mergeCell ref="AH48:AI48"/>
    <mergeCell ref="L48:M48"/>
    <mergeCell ref="N48:O48"/>
    <mergeCell ref="P48:Q48"/>
    <mergeCell ref="R48:S48"/>
    <mergeCell ref="BH48:BI48"/>
    <mergeCell ref="BJ48:BK48"/>
    <mergeCell ref="BD48:BE48"/>
    <mergeCell ref="BF48:BG48"/>
    <mergeCell ref="AJ48:AK48"/>
    <mergeCell ref="AL48:AM48"/>
    <mergeCell ref="AR48:AS48"/>
    <mergeCell ref="AT48:AU48"/>
    <mergeCell ref="AV48:AW48"/>
    <mergeCell ref="AX48:AY48"/>
    <mergeCell ref="BL48:BM48"/>
    <mergeCell ref="B40:C40"/>
    <mergeCell ref="D40:E40"/>
    <mergeCell ref="F40:G40"/>
    <mergeCell ref="H40:I40"/>
    <mergeCell ref="J40:K40"/>
    <mergeCell ref="P40:Q40"/>
    <mergeCell ref="R40:S40"/>
    <mergeCell ref="AV40:AW40"/>
    <mergeCell ref="AX40:AY40"/>
    <mergeCell ref="AJ40:AK40"/>
    <mergeCell ref="AL40:AM40"/>
    <mergeCell ref="T40:U40"/>
    <mergeCell ref="V40:W40"/>
    <mergeCell ref="X40:Y40"/>
    <mergeCell ref="Z40:AA40"/>
    <mergeCell ref="AB40:AC40"/>
    <mergeCell ref="AD40:AE40"/>
    <mergeCell ref="B49:C49"/>
    <mergeCell ref="D49:E49"/>
    <mergeCell ref="F49:G49"/>
    <mergeCell ref="H49:I49"/>
    <mergeCell ref="AF40:AG40"/>
    <mergeCell ref="AH40:AI40"/>
    <mergeCell ref="L40:M40"/>
    <mergeCell ref="N40:O40"/>
    <mergeCell ref="T48:U48"/>
    <mergeCell ref="V48:W48"/>
    <mergeCell ref="BP40:BQ40"/>
    <mergeCell ref="BR40:BS40"/>
    <mergeCell ref="J49:K49"/>
    <mergeCell ref="L49:M49"/>
    <mergeCell ref="AZ40:BA40"/>
    <mergeCell ref="BB40:BC40"/>
    <mergeCell ref="Z49:AA49"/>
    <mergeCell ref="AB49:AC49"/>
    <mergeCell ref="AN40:AO40"/>
    <mergeCell ref="AP40:AQ40"/>
    <mergeCell ref="N49:O49"/>
    <mergeCell ref="P49:Q49"/>
    <mergeCell ref="R49:S49"/>
    <mergeCell ref="T49:U49"/>
    <mergeCell ref="BL40:BM40"/>
    <mergeCell ref="BN40:BO40"/>
    <mergeCell ref="AR40:AS40"/>
    <mergeCell ref="AT40:AU40"/>
    <mergeCell ref="BD40:BE40"/>
    <mergeCell ref="BF40:BG40"/>
    <mergeCell ref="BD49:BE49"/>
    <mergeCell ref="V49:W49"/>
    <mergeCell ref="X49:Y49"/>
    <mergeCell ref="BF49:BG49"/>
    <mergeCell ref="BH49:BI49"/>
    <mergeCell ref="AL49:AM49"/>
    <mergeCell ref="AN49:AO49"/>
    <mergeCell ref="AP49:AQ49"/>
    <mergeCell ref="AR49:AS49"/>
    <mergeCell ref="BP49:BQ49"/>
    <mergeCell ref="AD49:AE49"/>
    <mergeCell ref="AF49:AG49"/>
    <mergeCell ref="AH49:AI49"/>
    <mergeCell ref="AJ49:AK49"/>
    <mergeCell ref="AX49:AY49"/>
    <mergeCell ref="AZ49:BA49"/>
    <mergeCell ref="AT49:AU49"/>
    <mergeCell ref="AV49:AW49"/>
    <mergeCell ref="BB49:BC49"/>
    <mergeCell ref="Z53:AA53"/>
    <mergeCell ref="BR49:BS49"/>
    <mergeCell ref="B50:C50"/>
    <mergeCell ref="D50:E50"/>
    <mergeCell ref="F50:G50"/>
    <mergeCell ref="H50:I50"/>
    <mergeCell ref="J50:K50"/>
    <mergeCell ref="BJ49:BK49"/>
    <mergeCell ref="BL49:BM49"/>
    <mergeCell ref="BN49:BO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1:AU72"/>
  <sheetViews>
    <sheetView zoomScale="53" zoomScaleNormal="53" zoomScalePageLayoutView="0" workbookViewId="0" topLeftCell="A1">
      <selection activeCell="W71" sqref="W71"/>
    </sheetView>
  </sheetViews>
  <sheetFormatPr defaultColWidth="9.00390625" defaultRowHeight="16.5"/>
  <cols>
    <col min="1" max="1" width="7.25390625" style="0" customWidth="1"/>
    <col min="2" max="2" width="13.625" style="0" customWidth="1"/>
    <col min="3" max="3" width="10.00390625" style="545" customWidth="1"/>
    <col min="4" max="5" width="6.50390625" style="545" customWidth="1"/>
    <col min="6" max="10" width="10.00390625" style="545" customWidth="1"/>
    <col min="11" max="12" width="7.00390625" style="545" customWidth="1"/>
    <col min="13" max="17" width="10.25390625" style="545" customWidth="1"/>
    <col min="18" max="19" width="6.50390625" style="545" customWidth="1"/>
    <col min="20" max="25" width="10.125" style="545" customWidth="1"/>
    <col min="26" max="27" width="6.50390625" style="545" customWidth="1"/>
    <col min="28" max="37" width="10.25390625" style="545" customWidth="1"/>
    <col min="38" max="39" width="6.50390625" style="545" customWidth="1"/>
    <col min="40" max="46" width="10.125" style="545" customWidth="1"/>
    <col min="47" max="47" width="10.125" style="0" customWidth="1"/>
  </cols>
  <sheetData>
    <row r="1" ht="53.25" customHeight="1">
      <c r="B1" s="735" t="s">
        <v>543</v>
      </c>
    </row>
    <row r="2" spans="2:36" ht="41.25" customHeight="1" thickBot="1">
      <c r="B2" s="679"/>
      <c r="C2" s="736" t="s">
        <v>596</v>
      </c>
      <c r="V2" s="737" t="s">
        <v>597</v>
      </c>
      <c r="W2" s="680"/>
      <c r="Z2" s="680"/>
      <c r="AG2" s="1792">
        <f>(10*4000)*10/12</f>
        <v>33333.333333333336</v>
      </c>
      <c r="AH2" s="1793"/>
      <c r="AI2" s="1793"/>
      <c r="AJ2" s="737" t="s">
        <v>598</v>
      </c>
    </row>
    <row r="3" spans="3:47" s="405" customFormat="1" ht="25.5" customHeight="1" thickBot="1">
      <c r="C3" s="681" t="s">
        <v>541</v>
      </c>
      <c r="D3" s="682"/>
      <c r="E3" s="683"/>
      <c r="F3" s="684" t="s">
        <v>541</v>
      </c>
      <c r="G3" s="685" t="s">
        <v>541</v>
      </c>
      <c r="H3" s="685" t="s">
        <v>541</v>
      </c>
      <c r="I3" s="685" t="s">
        <v>541</v>
      </c>
      <c r="J3" s="681" t="s">
        <v>541</v>
      </c>
      <c r="K3" s="682"/>
      <c r="L3" s="682"/>
      <c r="M3" s="684" t="s">
        <v>541</v>
      </c>
      <c r="N3" s="685" t="s">
        <v>541</v>
      </c>
      <c r="O3" s="685" t="s">
        <v>541</v>
      </c>
      <c r="P3" s="685" t="s">
        <v>541</v>
      </c>
      <c r="Q3" s="681" t="s">
        <v>541</v>
      </c>
      <c r="R3" s="682"/>
      <c r="S3" s="682"/>
      <c r="T3" s="684" t="s">
        <v>541</v>
      </c>
      <c r="U3" s="685" t="s">
        <v>541</v>
      </c>
      <c r="V3" s="685" t="s">
        <v>541</v>
      </c>
      <c r="W3" s="685" t="s">
        <v>541</v>
      </c>
      <c r="X3" s="1784" t="s">
        <v>542</v>
      </c>
      <c r="Y3" s="1785"/>
      <c r="Z3" s="682"/>
      <c r="AA3" s="686"/>
      <c r="AB3" s="1784" t="s">
        <v>541</v>
      </c>
      <c r="AC3" s="1784"/>
      <c r="AD3" s="1784" t="s">
        <v>541</v>
      </c>
      <c r="AE3" s="1784"/>
      <c r="AF3" s="1784" t="s">
        <v>541</v>
      </c>
      <c r="AG3" s="1784"/>
      <c r="AH3" s="1784" t="s">
        <v>541</v>
      </c>
      <c r="AI3" s="1784"/>
      <c r="AJ3" s="1784" t="s">
        <v>541</v>
      </c>
      <c r="AK3" s="1784"/>
      <c r="AL3" s="677"/>
      <c r="AM3" s="677"/>
      <c r="AN3" s="1784" t="s">
        <v>541</v>
      </c>
      <c r="AO3" s="1784"/>
      <c r="AP3" s="1784" t="s">
        <v>541</v>
      </c>
      <c r="AQ3" s="1784"/>
      <c r="AR3" s="1784" t="s">
        <v>542</v>
      </c>
      <c r="AS3" s="1784"/>
      <c r="AT3" s="1784" t="s">
        <v>542</v>
      </c>
      <c r="AU3" s="1784"/>
    </row>
    <row r="4" spans="3:47" s="724" customFormat="1" ht="25.5" customHeight="1">
      <c r="C4" s="725" t="s">
        <v>508</v>
      </c>
      <c r="D4" s="726"/>
      <c r="E4" s="727"/>
      <c r="F4" s="728" t="s">
        <v>509</v>
      </c>
      <c r="G4" s="729" t="s">
        <v>510</v>
      </c>
      <c r="H4" s="729" t="s">
        <v>511</v>
      </c>
      <c r="I4" s="729" t="s">
        <v>512</v>
      </c>
      <c r="J4" s="725" t="s">
        <v>513</v>
      </c>
      <c r="K4" s="726"/>
      <c r="L4" s="726"/>
      <c r="M4" s="728" t="s">
        <v>514</v>
      </c>
      <c r="N4" s="729" t="s">
        <v>515</v>
      </c>
      <c r="O4" s="729" t="s">
        <v>516</v>
      </c>
      <c r="P4" s="729" t="s">
        <v>517</v>
      </c>
      <c r="Q4" s="725" t="s">
        <v>518</v>
      </c>
      <c r="R4" s="726"/>
      <c r="S4" s="726"/>
      <c r="T4" s="728" t="s">
        <v>548</v>
      </c>
      <c r="U4" s="729" t="s">
        <v>534</v>
      </c>
      <c r="V4" s="729" t="s">
        <v>535</v>
      </c>
      <c r="W4" s="729" t="s">
        <v>536</v>
      </c>
      <c r="X4" s="729" t="s">
        <v>537</v>
      </c>
      <c r="Y4" s="725" t="s">
        <v>538</v>
      </c>
      <c r="Z4" s="726"/>
      <c r="AA4" s="730"/>
      <c r="AB4" s="731" t="s">
        <v>519</v>
      </c>
      <c r="AC4" s="731" t="s">
        <v>520</v>
      </c>
      <c r="AD4" s="731" t="s">
        <v>521</v>
      </c>
      <c r="AE4" s="731" t="s">
        <v>522</v>
      </c>
      <c r="AF4" s="731" t="s">
        <v>523</v>
      </c>
      <c r="AG4" s="731" t="s">
        <v>524</v>
      </c>
      <c r="AH4" s="731" t="s">
        <v>525</v>
      </c>
      <c r="AI4" s="731" t="s">
        <v>526</v>
      </c>
      <c r="AJ4" s="731" t="s">
        <v>527</v>
      </c>
      <c r="AK4" s="731" t="s">
        <v>528</v>
      </c>
      <c r="AL4" s="732"/>
      <c r="AM4" s="733"/>
      <c r="AN4" s="731" t="s">
        <v>529</v>
      </c>
      <c r="AO4" s="731" t="s">
        <v>530</v>
      </c>
      <c r="AP4" s="731" t="s">
        <v>531</v>
      </c>
      <c r="AQ4" s="731" t="s">
        <v>532</v>
      </c>
      <c r="AR4" s="731" t="s">
        <v>533</v>
      </c>
      <c r="AS4" s="734" t="s">
        <v>549</v>
      </c>
      <c r="AT4" s="729" t="s">
        <v>533</v>
      </c>
      <c r="AU4" s="734" t="s">
        <v>550</v>
      </c>
    </row>
    <row r="5" spans="3:47" s="405" customFormat="1" ht="25.5" customHeight="1">
      <c r="C5" s="681">
        <v>1</v>
      </c>
      <c r="D5" s="687">
        <v>2</v>
      </c>
      <c r="E5" s="688">
        <v>3</v>
      </c>
      <c r="F5" s="684">
        <v>4</v>
      </c>
      <c r="G5" s="685">
        <v>5</v>
      </c>
      <c r="H5" s="685">
        <v>6</v>
      </c>
      <c r="I5" s="685">
        <v>7</v>
      </c>
      <c r="J5" s="681">
        <v>8</v>
      </c>
      <c r="K5" s="687">
        <v>9</v>
      </c>
      <c r="L5" s="687">
        <v>10</v>
      </c>
      <c r="M5" s="684">
        <v>11</v>
      </c>
      <c r="N5" s="685">
        <v>12</v>
      </c>
      <c r="O5" s="685">
        <v>13</v>
      </c>
      <c r="P5" s="685">
        <v>14</v>
      </c>
      <c r="Q5" s="681">
        <v>15</v>
      </c>
      <c r="R5" s="687">
        <v>16</v>
      </c>
      <c r="S5" s="687">
        <v>17</v>
      </c>
      <c r="T5" s="684">
        <v>18</v>
      </c>
      <c r="U5" s="685">
        <v>19</v>
      </c>
      <c r="V5" s="685">
        <v>20</v>
      </c>
      <c r="W5" s="685">
        <v>21</v>
      </c>
      <c r="X5" s="1784">
        <v>22</v>
      </c>
      <c r="Y5" s="1786"/>
      <c r="Z5" s="687">
        <v>23</v>
      </c>
      <c r="AA5" s="687">
        <v>24</v>
      </c>
      <c r="AB5" s="1784">
        <v>25</v>
      </c>
      <c r="AC5" s="1786"/>
      <c r="AD5" s="1784">
        <v>26</v>
      </c>
      <c r="AE5" s="1786"/>
      <c r="AF5" s="1784">
        <v>27</v>
      </c>
      <c r="AG5" s="1786"/>
      <c r="AH5" s="1784">
        <v>28</v>
      </c>
      <c r="AI5" s="1786"/>
      <c r="AJ5" s="1784">
        <v>29</v>
      </c>
      <c r="AK5" s="1786"/>
      <c r="AL5" s="687">
        <v>30</v>
      </c>
      <c r="AM5" s="687">
        <v>31</v>
      </c>
      <c r="AN5" s="1784">
        <v>32</v>
      </c>
      <c r="AO5" s="1786"/>
      <c r="AP5" s="1784">
        <v>33</v>
      </c>
      <c r="AQ5" s="1786"/>
      <c r="AR5" s="1784">
        <v>34</v>
      </c>
      <c r="AS5" s="1786"/>
      <c r="AT5" s="1784">
        <v>35</v>
      </c>
      <c r="AU5" s="1791"/>
    </row>
    <row r="6" spans="2:47" s="405" customFormat="1" ht="25.5" customHeight="1">
      <c r="B6" s="405" t="s">
        <v>491</v>
      </c>
      <c r="C6" s="689">
        <v>42412</v>
      </c>
      <c r="D6" s="690">
        <v>42413</v>
      </c>
      <c r="E6" s="691">
        <v>42414</v>
      </c>
      <c r="F6" s="692">
        <v>42415</v>
      </c>
      <c r="G6" s="693">
        <v>42416</v>
      </c>
      <c r="H6" s="693">
        <v>42417</v>
      </c>
      <c r="I6" s="693">
        <v>42418</v>
      </c>
      <c r="J6" s="689">
        <v>42419</v>
      </c>
      <c r="K6" s="690">
        <v>42420</v>
      </c>
      <c r="L6" s="690">
        <v>42421</v>
      </c>
      <c r="M6" s="692">
        <v>42422</v>
      </c>
      <c r="N6" s="693">
        <v>42423</v>
      </c>
      <c r="O6" s="693">
        <v>42424</v>
      </c>
      <c r="P6" s="693">
        <v>42425</v>
      </c>
      <c r="Q6" s="689">
        <v>42426</v>
      </c>
      <c r="R6" s="690">
        <v>42427</v>
      </c>
      <c r="S6" s="690">
        <v>42428</v>
      </c>
      <c r="T6" s="692">
        <v>42429</v>
      </c>
      <c r="U6" s="693">
        <v>42430</v>
      </c>
      <c r="V6" s="693">
        <v>42431</v>
      </c>
      <c r="W6" s="693">
        <v>42432</v>
      </c>
      <c r="X6" s="1787">
        <v>42433</v>
      </c>
      <c r="Y6" s="1788"/>
      <c r="Z6" s="690">
        <v>42434</v>
      </c>
      <c r="AA6" s="690">
        <v>42435</v>
      </c>
      <c r="AB6" s="1787">
        <v>42436</v>
      </c>
      <c r="AC6" s="1788"/>
      <c r="AD6" s="1787">
        <v>42437</v>
      </c>
      <c r="AE6" s="1788"/>
      <c r="AF6" s="1787">
        <v>42438</v>
      </c>
      <c r="AG6" s="1788"/>
      <c r="AH6" s="1787">
        <v>42439</v>
      </c>
      <c r="AI6" s="1788"/>
      <c r="AJ6" s="1787">
        <v>42440</v>
      </c>
      <c r="AK6" s="1788"/>
      <c r="AL6" s="690">
        <v>42441</v>
      </c>
      <c r="AM6" s="690">
        <v>42442</v>
      </c>
      <c r="AN6" s="1787">
        <v>42443</v>
      </c>
      <c r="AO6" s="1788"/>
      <c r="AP6" s="1787">
        <v>42444</v>
      </c>
      <c r="AQ6" s="1788"/>
      <c r="AR6" s="1787">
        <v>42445</v>
      </c>
      <c r="AS6" s="1788"/>
      <c r="AT6" s="1787">
        <v>42446</v>
      </c>
      <c r="AU6" s="1787"/>
    </row>
    <row r="7" spans="3:47" s="405" customFormat="1" ht="25.5" customHeight="1" thickBot="1">
      <c r="C7" s="694">
        <f aca="true" t="shared" si="0" ref="C7:X7">C6</f>
        <v>42412</v>
      </c>
      <c r="D7" s="695">
        <f t="shared" si="0"/>
        <v>42413</v>
      </c>
      <c r="E7" s="696">
        <f t="shared" si="0"/>
        <v>42414</v>
      </c>
      <c r="F7" s="697">
        <f t="shared" si="0"/>
        <v>42415</v>
      </c>
      <c r="G7" s="698">
        <f t="shared" si="0"/>
        <v>42416</v>
      </c>
      <c r="H7" s="698">
        <f t="shared" si="0"/>
        <v>42417</v>
      </c>
      <c r="I7" s="698">
        <f t="shared" si="0"/>
        <v>42418</v>
      </c>
      <c r="J7" s="694">
        <f t="shared" si="0"/>
        <v>42419</v>
      </c>
      <c r="K7" s="695">
        <f t="shared" si="0"/>
        <v>42420</v>
      </c>
      <c r="L7" s="695">
        <f t="shared" si="0"/>
        <v>42421</v>
      </c>
      <c r="M7" s="697">
        <f t="shared" si="0"/>
        <v>42422</v>
      </c>
      <c r="N7" s="698">
        <f t="shared" si="0"/>
        <v>42423</v>
      </c>
      <c r="O7" s="698">
        <f t="shared" si="0"/>
        <v>42424</v>
      </c>
      <c r="P7" s="698">
        <f t="shared" si="0"/>
        <v>42425</v>
      </c>
      <c r="Q7" s="694">
        <f t="shared" si="0"/>
        <v>42426</v>
      </c>
      <c r="R7" s="695">
        <f t="shared" si="0"/>
        <v>42427</v>
      </c>
      <c r="S7" s="695">
        <f t="shared" si="0"/>
        <v>42428</v>
      </c>
      <c r="T7" s="697">
        <f t="shared" si="0"/>
        <v>42429</v>
      </c>
      <c r="U7" s="698">
        <f t="shared" si="0"/>
        <v>42430</v>
      </c>
      <c r="V7" s="698">
        <f t="shared" si="0"/>
        <v>42431</v>
      </c>
      <c r="W7" s="698">
        <f t="shared" si="0"/>
        <v>42432</v>
      </c>
      <c r="X7" s="1789">
        <f t="shared" si="0"/>
        <v>42433</v>
      </c>
      <c r="Y7" s="1790"/>
      <c r="Z7" s="695">
        <f>Z6</f>
        <v>42434</v>
      </c>
      <c r="AA7" s="695">
        <f>AA6</f>
        <v>42435</v>
      </c>
      <c r="AB7" s="1789">
        <f>AB6</f>
        <v>42436</v>
      </c>
      <c r="AC7" s="1790"/>
      <c r="AD7" s="1789">
        <f>AD6</f>
        <v>42437</v>
      </c>
      <c r="AE7" s="1790"/>
      <c r="AF7" s="1789">
        <f>AF6</f>
        <v>42438</v>
      </c>
      <c r="AG7" s="1790"/>
      <c r="AH7" s="1789">
        <f>AH6</f>
        <v>42439</v>
      </c>
      <c r="AI7" s="1790"/>
      <c r="AJ7" s="1789">
        <f>AJ6</f>
        <v>42440</v>
      </c>
      <c r="AK7" s="1790"/>
      <c r="AL7" s="695">
        <f>AL6</f>
        <v>42441</v>
      </c>
      <c r="AM7" s="695">
        <f>AM6</f>
        <v>42442</v>
      </c>
      <c r="AN7" s="1789">
        <f>AN6</f>
        <v>42443</v>
      </c>
      <c r="AO7" s="1790"/>
      <c r="AP7" s="1789">
        <f>AP6</f>
        <v>42444</v>
      </c>
      <c r="AQ7" s="1790"/>
      <c r="AR7" s="1789">
        <f>AR6</f>
        <v>42445</v>
      </c>
      <c r="AS7" s="1790"/>
      <c r="AT7" s="1789">
        <f>AT6</f>
        <v>42446</v>
      </c>
      <c r="AU7" s="1789"/>
    </row>
    <row r="8" spans="1:47" s="405" customFormat="1" ht="25.5" customHeight="1">
      <c r="A8" s="699">
        <v>1</v>
      </c>
      <c r="B8" s="700" t="s">
        <v>492</v>
      </c>
      <c r="C8" s="681" t="s">
        <v>494</v>
      </c>
      <c r="D8" s="687"/>
      <c r="E8" s="688"/>
      <c r="F8" s="684" t="s">
        <v>494</v>
      </c>
      <c r="G8" s="685" t="s">
        <v>494</v>
      </c>
      <c r="H8" s="685" t="s">
        <v>494</v>
      </c>
      <c r="I8" s="685" t="s">
        <v>494</v>
      </c>
      <c r="J8" s="681" t="s">
        <v>494</v>
      </c>
      <c r="K8" s="687"/>
      <c r="L8" s="687"/>
      <c r="M8" s="684" t="s">
        <v>494</v>
      </c>
      <c r="N8" s="685" t="s">
        <v>494</v>
      </c>
      <c r="O8" s="685" t="s">
        <v>494</v>
      </c>
      <c r="P8" s="685" t="s">
        <v>494</v>
      </c>
      <c r="Q8" s="681" t="s">
        <v>494</v>
      </c>
      <c r="R8" s="687"/>
      <c r="S8" s="687"/>
      <c r="T8" s="701" t="s">
        <v>494</v>
      </c>
      <c r="U8" s="702" t="s">
        <v>494</v>
      </c>
      <c r="V8" s="702" t="s">
        <v>494</v>
      </c>
      <c r="W8" s="702" t="s">
        <v>494</v>
      </c>
      <c r="X8" s="703" t="s">
        <v>494</v>
      </c>
      <c r="Y8" s="704" t="s">
        <v>495</v>
      </c>
      <c r="Z8" s="687"/>
      <c r="AA8" s="687"/>
      <c r="AB8" s="705" t="s">
        <v>551</v>
      </c>
      <c r="AC8" s="706" t="s">
        <v>495</v>
      </c>
      <c r="AD8" s="707" t="s">
        <v>551</v>
      </c>
      <c r="AE8" s="706" t="s">
        <v>495</v>
      </c>
      <c r="AF8" s="707" t="s">
        <v>551</v>
      </c>
      <c r="AG8" s="706" t="s">
        <v>495</v>
      </c>
      <c r="AH8" s="707" t="s">
        <v>551</v>
      </c>
      <c r="AI8" s="706" t="s">
        <v>495</v>
      </c>
      <c r="AJ8" s="707" t="s">
        <v>551</v>
      </c>
      <c r="AK8" s="705" t="s">
        <v>495</v>
      </c>
      <c r="AL8" s="687"/>
      <c r="AM8" s="687"/>
      <c r="AN8" s="705" t="s">
        <v>551</v>
      </c>
      <c r="AO8" s="706" t="s">
        <v>495</v>
      </c>
      <c r="AP8" s="707" t="s">
        <v>551</v>
      </c>
      <c r="AQ8" s="705" t="s">
        <v>495</v>
      </c>
      <c r="AR8" s="708" t="s">
        <v>551</v>
      </c>
      <c r="AS8" s="709" t="s">
        <v>495</v>
      </c>
      <c r="AT8" s="703" t="s">
        <v>494</v>
      </c>
      <c r="AU8" s="703" t="s">
        <v>495</v>
      </c>
    </row>
    <row r="9" spans="1:47" s="405" customFormat="1" ht="25.5" customHeight="1">
      <c r="A9" s="699">
        <v>2</v>
      </c>
      <c r="B9" s="700" t="s">
        <v>552</v>
      </c>
      <c r="C9" s="681" t="s">
        <v>495</v>
      </c>
      <c r="D9" s="687"/>
      <c r="E9" s="688"/>
      <c r="F9" s="684" t="s">
        <v>495</v>
      </c>
      <c r="G9" s="685" t="s">
        <v>495</v>
      </c>
      <c r="H9" s="685" t="s">
        <v>495</v>
      </c>
      <c r="I9" s="685" t="s">
        <v>495</v>
      </c>
      <c r="J9" s="681" t="s">
        <v>495</v>
      </c>
      <c r="K9" s="687"/>
      <c r="L9" s="687"/>
      <c r="M9" s="684" t="s">
        <v>495</v>
      </c>
      <c r="N9" s="685" t="s">
        <v>495</v>
      </c>
      <c r="O9" s="685" t="s">
        <v>495</v>
      </c>
      <c r="P9" s="685" t="s">
        <v>495</v>
      </c>
      <c r="Q9" s="681" t="s">
        <v>495</v>
      </c>
      <c r="R9" s="687"/>
      <c r="S9" s="687"/>
      <c r="T9" s="701" t="s">
        <v>495</v>
      </c>
      <c r="U9" s="702" t="s">
        <v>495</v>
      </c>
      <c r="V9" s="702" t="s">
        <v>495</v>
      </c>
      <c r="W9" s="702" t="s">
        <v>495</v>
      </c>
      <c r="X9" s="703" t="s">
        <v>551</v>
      </c>
      <c r="Y9" s="704" t="s">
        <v>495</v>
      </c>
      <c r="Z9" s="687"/>
      <c r="AA9" s="687"/>
      <c r="AB9" s="712" t="s">
        <v>551</v>
      </c>
      <c r="AC9" s="713" t="s">
        <v>495</v>
      </c>
      <c r="AD9" s="714" t="s">
        <v>551</v>
      </c>
      <c r="AE9" s="713" t="s">
        <v>495</v>
      </c>
      <c r="AF9" s="714" t="s">
        <v>551</v>
      </c>
      <c r="AG9" s="713" t="s">
        <v>495</v>
      </c>
      <c r="AH9" s="714" t="s">
        <v>551</v>
      </c>
      <c r="AI9" s="713" t="s">
        <v>495</v>
      </c>
      <c r="AJ9" s="714" t="s">
        <v>551</v>
      </c>
      <c r="AK9" s="712" t="s">
        <v>495</v>
      </c>
      <c r="AL9" s="687"/>
      <c r="AM9" s="687"/>
      <c r="AN9" s="712" t="s">
        <v>551</v>
      </c>
      <c r="AO9" s="713" t="s">
        <v>495</v>
      </c>
      <c r="AP9" s="714" t="s">
        <v>551</v>
      </c>
      <c r="AQ9" s="712" t="s">
        <v>495</v>
      </c>
      <c r="AR9" s="703" t="s">
        <v>551</v>
      </c>
      <c r="AS9" s="703" t="s">
        <v>495</v>
      </c>
      <c r="AT9" s="703" t="s">
        <v>583</v>
      </c>
      <c r="AU9" s="703" t="s">
        <v>495</v>
      </c>
    </row>
    <row r="10" spans="1:47" s="405" customFormat="1" ht="25.5" customHeight="1">
      <c r="A10" s="699">
        <v>3</v>
      </c>
      <c r="B10" s="700" t="s">
        <v>553</v>
      </c>
      <c r="C10" s="681" t="s">
        <v>496</v>
      </c>
      <c r="D10" s="687" t="s">
        <v>554</v>
      </c>
      <c r="E10" s="687" t="s">
        <v>554</v>
      </c>
      <c r="F10" s="684" t="s">
        <v>496</v>
      </c>
      <c r="G10" s="685" t="s">
        <v>496</v>
      </c>
      <c r="H10" s="685" t="s">
        <v>496</v>
      </c>
      <c r="I10" s="685" t="s">
        <v>496</v>
      </c>
      <c r="J10" s="681" t="s">
        <v>496</v>
      </c>
      <c r="K10" s="687" t="s">
        <v>554</v>
      </c>
      <c r="L10" s="687" t="s">
        <v>554</v>
      </c>
      <c r="M10" s="684" t="s">
        <v>496</v>
      </c>
      <c r="N10" s="685" t="s">
        <v>496</v>
      </c>
      <c r="O10" s="685" t="s">
        <v>496</v>
      </c>
      <c r="P10" s="685" t="s">
        <v>496</v>
      </c>
      <c r="Q10" s="681" t="s">
        <v>496</v>
      </c>
      <c r="R10" s="687" t="s">
        <v>554</v>
      </c>
      <c r="S10" s="687" t="s">
        <v>554</v>
      </c>
      <c r="T10" s="701" t="s">
        <v>496</v>
      </c>
      <c r="U10" s="702" t="s">
        <v>496</v>
      </c>
      <c r="V10" s="702" t="s">
        <v>496</v>
      </c>
      <c r="W10" s="702" t="s">
        <v>496</v>
      </c>
      <c r="X10" s="703" t="s">
        <v>496</v>
      </c>
      <c r="Y10" s="704" t="s">
        <v>497</v>
      </c>
      <c r="Z10" s="687" t="s">
        <v>555</v>
      </c>
      <c r="AA10" s="687" t="s">
        <v>555</v>
      </c>
      <c r="AB10" s="715" t="s">
        <v>496</v>
      </c>
      <c r="AC10" s="709" t="s">
        <v>497</v>
      </c>
      <c r="AD10" s="708" t="s">
        <v>496</v>
      </c>
      <c r="AE10" s="709" t="s">
        <v>497</v>
      </c>
      <c r="AF10" s="708" t="s">
        <v>496</v>
      </c>
      <c r="AG10" s="709" t="s">
        <v>497</v>
      </c>
      <c r="AH10" s="708" t="s">
        <v>496</v>
      </c>
      <c r="AI10" s="709" t="s">
        <v>497</v>
      </c>
      <c r="AJ10" s="708" t="s">
        <v>496</v>
      </c>
      <c r="AK10" s="715" t="s">
        <v>497</v>
      </c>
      <c r="AL10" s="687" t="s">
        <v>555</v>
      </c>
      <c r="AM10" s="687" t="s">
        <v>555</v>
      </c>
      <c r="AN10" s="715" t="s">
        <v>496</v>
      </c>
      <c r="AO10" s="709" t="s">
        <v>497</v>
      </c>
      <c r="AP10" s="708" t="s">
        <v>496</v>
      </c>
      <c r="AQ10" s="709" t="s">
        <v>497</v>
      </c>
      <c r="AR10" s="710" t="s">
        <v>496</v>
      </c>
      <c r="AS10" s="711" t="s">
        <v>497</v>
      </c>
      <c r="AT10" s="703" t="s">
        <v>496</v>
      </c>
      <c r="AU10" s="703" t="s">
        <v>497</v>
      </c>
    </row>
    <row r="11" spans="1:47" s="405" customFormat="1" ht="25.5" customHeight="1">
      <c r="A11" s="699">
        <v>4</v>
      </c>
      <c r="B11" s="700" t="s">
        <v>556</v>
      </c>
      <c r="C11" s="681" t="s">
        <v>497</v>
      </c>
      <c r="D11" s="687"/>
      <c r="E11" s="687"/>
      <c r="F11" s="684" t="s">
        <v>497</v>
      </c>
      <c r="G11" s="685" t="s">
        <v>497</v>
      </c>
      <c r="H11" s="685" t="s">
        <v>497</v>
      </c>
      <c r="I11" s="685" t="s">
        <v>497</v>
      </c>
      <c r="J11" s="681" t="s">
        <v>497</v>
      </c>
      <c r="K11" s="687"/>
      <c r="L11" s="687"/>
      <c r="M11" s="684" t="s">
        <v>497</v>
      </c>
      <c r="N11" s="685" t="s">
        <v>497</v>
      </c>
      <c r="O11" s="685" t="s">
        <v>497</v>
      </c>
      <c r="P11" s="685" t="s">
        <v>497</v>
      </c>
      <c r="Q11" s="681" t="s">
        <v>497</v>
      </c>
      <c r="R11" s="687"/>
      <c r="S11" s="687"/>
      <c r="T11" s="701" t="s">
        <v>497</v>
      </c>
      <c r="U11" s="702" t="s">
        <v>497</v>
      </c>
      <c r="V11" s="702" t="s">
        <v>497</v>
      </c>
      <c r="W11" s="702" t="s">
        <v>497</v>
      </c>
      <c r="X11" s="703" t="s">
        <v>496</v>
      </c>
      <c r="Y11" s="704" t="s">
        <v>497</v>
      </c>
      <c r="Z11" s="687"/>
      <c r="AA11" s="687"/>
      <c r="AB11" s="716" t="s">
        <v>496</v>
      </c>
      <c r="AC11" s="717" t="s">
        <v>497</v>
      </c>
      <c r="AD11" s="718" t="s">
        <v>496</v>
      </c>
      <c r="AE11" s="717" t="s">
        <v>497</v>
      </c>
      <c r="AF11" s="718" t="s">
        <v>496</v>
      </c>
      <c r="AG11" s="717" t="s">
        <v>497</v>
      </c>
      <c r="AH11" s="718" t="s">
        <v>496</v>
      </c>
      <c r="AI11" s="717" t="s">
        <v>497</v>
      </c>
      <c r="AJ11" s="718" t="s">
        <v>496</v>
      </c>
      <c r="AK11" s="716" t="s">
        <v>497</v>
      </c>
      <c r="AL11" s="687"/>
      <c r="AM11" s="687"/>
      <c r="AN11" s="716" t="s">
        <v>496</v>
      </c>
      <c r="AO11" s="717" t="s">
        <v>497</v>
      </c>
      <c r="AP11" s="718" t="s">
        <v>496</v>
      </c>
      <c r="AQ11" s="717" t="s">
        <v>497</v>
      </c>
      <c r="AR11" s="703" t="s">
        <v>496</v>
      </c>
      <c r="AS11" s="703" t="s">
        <v>497</v>
      </c>
      <c r="AT11" s="703" t="s">
        <v>496</v>
      </c>
      <c r="AU11" s="703" t="s">
        <v>497</v>
      </c>
    </row>
    <row r="12" spans="1:47" s="405" customFormat="1" ht="25.5" customHeight="1">
      <c r="A12" s="699">
        <v>5</v>
      </c>
      <c r="B12" s="700" t="s">
        <v>557</v>
      </c>
      <c r="C12" s="681" t="s">
        <v>498</v>
      </c>
      <c r="D12" s="687"/>
      <c r="E12" s="687"/>
      <c r="F12" s="684" t="s">
        <v>498</v>
      </c>
      <c r="G12" s="685" t="s">
        <v>498</v>
      </c>
      <c r="H12" s="685" t="s">
        <v>498</v>
      </c>
      <c r="I12" s="685" t="s">
        <v>498</v>
      </c>
      <c r="J12" s="681" t="s">
        <v>498</v>
      </c>
      <c r="K12" s="687"/>
      <c r="L12" s="687"/>
      <c r="M12" s="684" t="s">
        <v>498</v>
      </c>
      <c r="N12" s="685" t="s">
        <v>498</v>
      </c>
      <c r="O12" s="685" t="s">
        <v>498</v>
      </c>
      <c r="P12" s="685" t="s">
        <v>498</v>
      </c>
      <c r="Q12" s="681" t="s">
        <v>498</v>
      </c>
      <c r="R12" s="687"/>
      <c r="S12" s="687"/>
      <c r="T12" s="701" t="s">
        <v>498</v>
      </c>
      <c r="U12" s="702" t="s">
        <v>498</v>
      </c>
      <c r="V12" s="702" t="s">
        <v>498</v>
      </c>
      <c r="W12" s="702" t="s">
        <v>498</v>
      </c>
      <c r="X12" s="703" t="s">
        <v>498</v>
      </c>
      <c r="Y12" s="704" t="s">
        <v>499</v>
      </c>
      <c r="Z12" s="687"/>
      <c r="AA12" s="687"/>
      <c r="AB12" s="715" t="s">
        <v>498</v>
      </c>
      <c r="AC12" s="709" t="s">
        <v>499</v>
      </c>
      <c r="AD12" s="708" t="s">
        <v>498</v>
      </c>
      <c r="AE12" s="709" t="s">
        <v>499</v>
      </c>
      <c r="AF12" s="708" t="s">
        <v>498</v>
      </c>
      <c r="AG12" s="709" t="s">
        <v>499</v>
      </c>
      <c r="AH12" s="708" t="s">
        <v>498</v>
      </c>
      <c r="AI12" s="709" t="s">
        <v>499</v>
      </c>
      <c r="AJ12" s="708" t="s">
        <v>498</v>
      </c>
      <c r="AK12" s="715" t="s">
        <v>499</v>
      </c>
      <c r="AL12" s="687"/>
      <c r="AM12" s="687"/>
      <c r="AN12" s="715" t="s">
        <v>498</v>
      </c>
      <c r="AO12" s="709" t="s">
        <v>499</v>
      </c>
      <c r="AP12" s="708" t="s">
        <v>498</v>
      </c>
      <c r="AQ12" s="709" t="s">
        <v>499</v>
      </c>
      <c r="AR12" s="710" t="s">
        <v>498</v>
      </c>
      <c r="AS12" s="711" t="s">
        <v>499</v>
      </c>
      <c r="AT12" s="703" t="s">
        <v>498</v>
      </c>
      <c r="AU12" s="703" t="s">
        <v>499</v>
      </c>
    </row>
    <row r="13" spans="1:47" s="405" customFormat="1" ht="25.5" customHeight="1">
      <c r="A13" s="699">
        <v>6</v>
      </c>
      <c r="B13" s="700" t="s">
        <v>558</v>
      </c>
      <c r="C13" s="681" t="s">
        <v>499</v>
      </c>
      <c r="D13" s="687"/>
      <c r="E13" s="687"/>
      <c r="F13" s="684" t="s">
        <v>499</v>
      </c>
      <c r="G13" s="685" t="s">
        <v>499</v>
      </c>
      <c r="H13" s="685" t="s">
        <v>499</v>
      </c>
      <c r="I13" s="685" t="s">
        <v>499</v>
      </c>
      <c r="J13" s="681" t="s">
        <v>499</v>
      </c>
      <c r="K13" s="687"/>
      <c r="L13" s="687"/>
      <c r="M13" s="684" t="s">
        <v>499</v>
      </c>
      <c r="N13" s="685" t="s">
        <v>499</v>
      </c>
      <c r="O13" s="685" t="s">
        <v>499</v>
      </c>
      <c r="P13" s="685" t="s">
        <v>499</v>
      </c>
      <c r="Q13" s="681" t="s">
        <v>499</v>
      </c>
      <c r="R13" s="687"/>
      <c r="S13" s="687"/>
      <c r="T13" s="701" t="s">
        <v>499</v>
      </c>
      <c r="U13" s="702" t="s">
        <v>499</v>
      </c>
      <c r="V13" s="702" t="s">
        <v>499</v>
      </c>
      <c r="W13" s="702" t="s">
        <v>499</v>
      </c>
      <c r="X13" s="703" t="s">
        <v>498</v>
      </c>
      <c r="Y13" s="704" t="s">
        <v>499</v>
      </c>
      <c r="Z13" s="687"/>
      <c r="AA13" s="687"/>
      <c r="AB13" s="716" t="s">
        <v>498</v>
      </c>
      <c r="AC13" s="717" t="s">
        <v>499</v>
      </c>
      <c r="AD13" s="718" t="s">
        <v>498</v>
      </c>
      <c r="AE13" s="717" t="s">
        <v>499</v>
      </c>
      <c r="AF13" s="718" t="s">
        <v>498</v>
      </c>
      <c r="AG13" s="717" t="s">
        <v>499</v>
      </c>
      <c r="AH13" s="718" t="s">
        <v>498</v>
      </c>
      <c r="AI13" s="717" t="s">
        <v>499</v>
      </c>
      <c r="AJ13" s="718" t="s">
        <v>498</v>
      </c>
      <c r="AK13" s="716" t="s">
        <v>499</v>
      </c>
      <c r="AL13" s="687"/>
      <c r="AM13" s="687"/>
      <c r="AN13" s="716" t="s">
        <v>498</v>
      </c>
      <c r="AO13" s="717" t="s">
        <v>499</v>
      </c>
      <c r="AP13" s="718" t="s">
        <v>498</v>
      </c>
      <c r="AQ13" s="717" t="s">
        <v>499</v>
      </c>
      <c r="AR13" s="703" t="s">
        <v>498</v>
      </c>
      <c r="AS13" s="703" t="s">
        <v>499</v>
      </c>
      <c r="AT13" s="703" t="s">
        <v>498</v>
      </c>
      <c r="AU13" s="703" t="s">
        <v>499</v>
      </c>
    </row>
    <row r="14" spans="1:47" s="405" customFormat="1" ht="25.5" customHeight="1">
      <c r="A14" s="699">
        <v>7</v>
      </c>
      <c r="B14" s="700" t="s">
        <v>559</v>
      </c>
      <c r="C14" s="681" t="s">
        <v>500</v>
      </c>
      <c r="D14" s="687"/>
      <c r="E14" s="687"/>
      <c r="F14" s="684" t="s">
        <v>500</v>
      </c>
      <c r="G14" s="685" t="s">
        <v>500</v>
      </c>
      <c r="H14" s="685" t="s">
        <v>500</v>
      </c>
      <c r="I14" s="685" t="s">
        <v>500</v>
      </c>
      <c r="J14" s="681" t="s">
        <v>500</v>
      </c>
      <c r="K14" s="687"/>
      <c r="L14" s="687"/>
      <c r="M14" s="684" t="s">
        <v>500</v>
      </c>
      <c r="N14" s="685" t="s">
        <v>500</v>
      </c>
      <c r="O14" s="685" t="s">
        <v>500</v>
      </c>
      <c r="P14" s="685" t="s">
        <v>500</v>
      </c>
      <c r="Q14" s="681" t="s">
        <v>500</v>
      </c>
      <c r="R14" s="687"/>
      <c r="S14" s="687"/>
      <c r="T14" s="701" t="s">
        <v>500</v>
      </c>
      <c r="U14" s="702" t="s">
        <v>500</v>
      </c>
      <c r="V14" s="702" t="s">
        <v>500</v>
      </c>
      <c r="W14" s="702" t="s">
        <v>500</v>
      </c>
      <c r="X14" s="703" t="s">
        <v>500</v>
      </c>
      <c r="Y14" s="704" t="s">
        <v>501</v>
      </c>
      <c r="Z14" s="687"/>
      <c r="AA14" s="687"/>
      <c r="AB14" s="715" t="s">
        <v>500</v>
      </c>
      <c r="AC14" s="709" t="s">
        <v>501</v>
      </c>
      <c r="AD14" s="708" t="s">
        <v>500</v>
      </c>
      <c r="AE14" s="709" t="s">
        <v>501</v>
      </c>
      <c r="AF14" s="708" t="s">
        <v>500</v>
      </c>
      <c r="AG14" s="709" t="s">
        <v>501</v>
      </c>
      <c r="AH14" s="708" t="s">
        <v>500</v>
      </c>
      <c r="AI14" s="709" t="s">
        <v>501</v>
      </c>
      <c r="AJ14" s="708" t="s">
        <v>500</v>
      </c>
      <c r="AK14" s="715" t="s">
        <v>501</v>
      </c>
      <c r="AL14" s="687"/>
      <c r="AM14" s="687"/>
      <c r="AN14" s="715" t="s">
        <v>500</v>
      </c>
      <c r="AO14" s="709" t="s">
        <v>501</v>
      </c>
      <c r="AP14" s="708" t="s">
        <v>500</v>
      </c>
      <c r="AQ14" s="709" t="s">
        <v>501</v>
      </c>
      <c r="AR14" s="710" t="s">
        <v>500</v>
      </c>
      <c r="AS14" s="711" t="s">
        <v>501</v>
      </c>
      <c r="AT14" s="703" t="s">
        <v>500</v>
      </c>
      <c r="AU14" s="703" t="s">
        <v>501</v>
      </c>
    </row>
    <row r="15" spans="1:47" s="405" customFormat="1" ht="25.5" customHeight="1">
      <c r="A15" s="699">
        <v>8</v>
      </c>
      <c r="B15" s="700" t="s">
        <v>560</v>
      </c>
      <c r="C15" s="681" t="s">
        <v>501</v>
      </c>
      <c r="D15" s="687"/>
      <c r="E15" s="687"/>
      <c r="F15" s="684" t="s">
        <v>501</v>
      </c>
      <c r="G15" s="685" t="s">
        <v>501</v>
      </c>
      <c r="H15" s="685" t="s">
        <v>501</v>
      </c>
      <c r="I15" s="685" t="s">
        <v>501</v>
      </c>
      <c r="J15" s="681" t="s">
        <v>501</v>
      </c>
      <c r="K15" s="687"/>
      <c r="L15" s="687"/>
      <c r="M15" s="684" t="s">
        <v>501</v>
      </c>
      <c r="N15" s="685" t="s">
        <v>501</v>
      </c>
      <c r="O15" s="685" t="s">
        <v>501</v>
      </c>
      <c r="P15" s="685" t="s">
        <v>501</v>
      </c>
      <c r="Q15" s="681" t="s">
        <v>501</v>
      </c>
      <c r="R15" s="687"/>
      <c r="S15" s="687"/>
      <c r="T15" s="701" t="s">
        <v>501</v>
      </c>
      <c r="U15" s="702" t="s">
        <v>501</v>
      </c>
      <c r="V15" s="702" t="s">
        <v>501</v>
      </c>
      <c r="W15" s="702" t="s">
        <v>501</v>
      </c>
      <c r="X15" s="703" t="s">
        <v>500</v>
      </c>
      <c r="Y15" s="704" t="s">
        <v>501</v>
      </c>
      <c r="Z15" s="687"/>
      <c r="AA15" s="687"/>
      <c r="AB15" s="716" t="s">
        <v>500</v>
      </c>
      <c r="AC15" s="717" t="s">
        <v>501</v>
      </c>
      <c r="AD15" s="718" t="s">
        <v>500</v>
      </c>
      <c r="AE15" s="717" t="s">
        <v>501</v>
      </c>
      <c r="AF15" s="718" t="s">
        <v>500</v>
      </c>
      <c r="AG15" s="717" t="s">
        <v>501</v>
      </c>
      <c r="AH15" s="718" t="s">
        <v>500</v>
      </c>
      <c r="AI15" s="717" t="s">
        <v>501</v>
      </c>
      <c r="AJ15" s="718" t="s">
        <v>500</v>
      </c>
      <c r="AK15" s="716" t="s">
        <v>501</v>
      </c>
      <c r="AL15" s="687"/>
      <c r="AM15" s="687"/>
      <c r="AN15" s="716" t="s">
        <v>500</v>
      </c>
      <c r="AO15" s="717" t="s">
        <v>501</v>
      </c>
      <c r="AP15" s="718" t="s">
        <v>500</v>
      </c>
      <c r="AQ15" s="717" t="s">
        <v>501</v>
      </c>
      <c r="AR15" s="703" t="s">
        <v>500</v>
      </c>
      <c r="AS15" s="703" t="s">
        <v>501</v>
      </c>
      <c r="AT15" s="703" t="s">
        <v>500</v>
      </c>
      <c r="AU15" s="703" t="s">
        <v>501</v>
      </c>
    </row>
    <row r="16" spans="1:47" s="405" customFormat="1" ht="25.5" customHeight="1">
      <c r="A16" s="699">
        <v>9</v>
      </c>
      <c r="B16" s="700" t="s">
        <v>561</v>
      </c>
      <c r="C16" s="681" t="s">
        <v>502</v>
      </c>
      <c r="D16" s="687" t="s">
        <v>562</v>
      </c>
      <c r="E16" s="687" t="s">
        <v>562</v>
      </c>
      <c r="F16" s="684" t="s">
        <v>502</v>
      </c>
      <c r="G16" s="685" t="s">
        <v>502</v>
      </c>
      <c r="H16" s="685" t="s">
        <v>502</v>
      </c>
      <c r="I16" s="685" t="s">
        <v>502</v>
      </c>
      <c r="J16" s="681" t="s">
        <v>502</v>
      </c>
      <c r="K16" s="687" t="s">
        <v>562</v>
      </c>
      <c r="L16" s="687" t="s">
        <v>562</v>
      </c>
      <c r="M16" s="684" t="s">
        <v>502</v>
      </c>
      <c r="N16" s="685" t="s">
        <v>502</v>
      </c>
      <c r="O16" s="685" t="s">
        <v>502</v>
      </c>
      <c r="P16" s="685" t="s">
        <v>502</v>
      </c>
      <c r="Q16" s="681" t="s">
        <v>502</v>
      </c>
      <c r="R16" s="687" t="s">
        <v>562</v>
      </c>
      <c r="S16" s="687" t="s">
        <v>562</v>
      </c>
      <c r="T16" s="701" t="s">
        <v>502</v>
      </c>
      <c r="U16" s="702" t="s">
        <v>502</v>
      </c>
      <c r="V16" s="702" t="s">
        <v>502</v>
      </c>
      <c r="W16" s="702" t="s">
        <v>502</v>
      </c>
      <c r="X16" s="703" t="s">
        <v>502</v>
      </c>
      <c r="Y16" s="704" t="s">
        <v>503</v>
      </c>
      <c r="Z16" s="687" t="s">
        <v>562</v>
      </c>
      <c r="AA16" s="687" t="s">
        <v>562</v>
      </c>
      <c r="AB16" s="715" t="s">
        <v>502</v>
      </c>
      <c r="AC16" s="709" t="s">
        <v>503</v>
      </c>
      <c r="AD16" s="708" t="s">
        <v>502</v>
      </c>
      <c r="AE16" s="709" t="s">
        <v>503</v>
      </c>
      <c r="AF16" s="708" t="s">
        <v>502</v>
      </c>
      <c r="AG16" s="709" t="s">
        <v>503</v>
      </c>
      <c r="AH16" s="708" t="s">
        <v>502</v>
      </c>
      <c r="AI16" s="709" t="s">
        <v>503</v>
      </c>
      <c r="AJ16" s="708" t="s">
        <v>502</v>
      </c>
      <c r="AK16" s="715" t="s">
        <v>503</v>
      </c>
      <c r="AL16" s="687" t="s">
        <v>562</v>
      </c>
      <c r="AM16" s="687" t="s">
        <v>562</v>
      </c>
      <c r="AN16" s="715" t="s">
        <v>502</v>
      </c>
      <c r="AO16" s="709" t="s">
        <v>503</v>
      </c>
      <c r="AP16" s="708" t="s">
        <v>502</v>
      </c>
      <c r="AQ16" s="709" t="s">
        <v>503</v>
      </c>
      <c r="AR16" s="710" t="s">
        <v>502</v>
      </c>
      <c r="AS16" s="711" t="s">
        <v>503</v>
      </c>
      <c r="AT16" s="703" t="s">
        <v>502</v>
      </c>
      <c r="AU16" s="703" t="s">
        <v>503</v>
      </c>
    </row>
    <row r="17" spans="1:47" s="405" customFormat="1" ht="25.5" customHeight="1" thickBot="1">
      <c r="A17" s="699">
        <v>10</v>
      </c>
      <c r="B17" s="700" t="s">
        <v>563</v>
      </c>
      <c r="C17" s="681" t="s">
        <v>503</v>
      </c>
      <c r="D17" s="719"/>
      <c r="E17" s="720"/>
      <c r="F17" s="684" t="s">
        <v>503</v>
      </c>
      <c r="G17" s="685" t="s">
        <v>503</v>
      </c>
      <c r="H17" s="685" t="s">
        <v>503</v>
      </c>
      <c r="I17" s="685" t="s">
        <v>503</v>
      </c>
      <c r="J17" s="681" t="s">
        <v>503</v>
      </c>
      <c r="K17" s="719"/>
      <c r="L17" s="719"/>
      <c r="M17" s="684" t="s">
        <v>503</v>
      </c>
      <c r="N17" s="685" t="s">
        <v>503</v>
      </c>
      <c r="O17" s="685" t="s">
        <v>503</v>
      </c>
      <c r="P17" s="685" t="s">
        <v>503</v>
      </c>
      <c r="Q17" s="681" t="s">
        <v>503</v>
      </c>
      <c r="R17" s="719"/>
      <c r="S17" s="719"/>
      <c r="T17" s="701" t="s">
        <v>503</v>
      </c>
      <c r="U17" s="702" t="s">
        <v>503</v>
      </c>
      <c r="V17" s="702" t="s">
        <v>503</v>
      </c>
      <c r="W17" s="702" t="s">
        <v>503</v>
      </c>
      <c r="X17" s="703" t="s">
        <v>502</v>
      </c>
      <c r="Y17" s="704" t="s">
        <v>503</v>
      </c>
      <c r="Z17" s="719"/>
      <c r="AA17" s="719"/>
      <c r="AB17" s="716" t="s">
        <v>502</v>
      </c>
      <c r="AC17" s="717" t="s">
        <v>503</v>
      </c>
      <c r="AD17" s="718" t="s">
        <v>502</v>
      </c>
      <c r="AE17" s="717" t="s">
        <v>503</v>
      </c>
      <c r="AF17" s="718" t="s">
        <v>502</v>
      </c>
      <c r="AG17" s="717" t="s">
        <v>503</v>
      </c>
      <c r="AH17" s="718" t="s">
        <v>502</v>
      </c>
      <c r="AI17" s="717" t="s">
        <v>503</v>
      </c>
      <c r="AJ17" s="718" t="s">
        <v>502</v>
      </c>
      <c r="AK17" s="716" t="s">
        <v>503</v>
      </c>
      <c r="AL17" s="719"/>
      <c r="AM17" s="719"/>
      <c r="AN17" s="716" t="s">
        <v>502</v>
      </c>
      <c r="AO17" s="717" t="s">
        <v>503</v>
      </c>
      <c r="AP17" s="718" t="s">
        <v>502</v>
      </c>
      <c r="AQ17" s="717" t="s">
        <v>503</v>
      </c>
      <c r="AR17" s="703" t="s">
        <v>502</v>
      </c>
      <c r="AS17" s="703" t="s">
        <v>503</v>
      </c>
      <c r="AT17" s="703" t="s">
        <v>502</v>
      </c>
      <c r="AU17" s="703" t="s">
        <v>503</v>
      </c>
    </row>
    <row r="18" spans="1:46" s="405" customFormat="1" ht="25.5" customHeight="1">
      <c r="A18" s="699">
        <v>11</v>
      </c>
      <c r="B18" s="700" t="s">
        <v>564</v>
      </c>
      <c r="C18" s="677"/>
      <c r="D18" s="721"/>
      <c r="E18" s="721"/>
      <c r="F18" s="677"/>
      <c r="G18" s="677"/>
      <c r="H18" s="677"/>
      <c r="I18" s="677"/>
      <c r="J18" s="677"/>
      <c r="K18" s="721"/>
      <c r="L18" s="721"/>
      <c r="M18" s="677"/>
      <c r="N18" s="677"/>
      <c r="O18" s="677"/>
      <c r="P18" s="677"/>
      <c r="Q18" s="677"/>
      <c r="R18" s="721"/>
      <c r="S18" s="721"/>
      <c r="T18" s="677"/>
      <c r="U18" s="677"/>
      <c r="V18" s="677"/>
      <c r="W18" s="677"/>
      <c r="X18" s="677"/>
      <c r="Y18" s="677"/>
      <c r="Z18" s="721"/>
      <c r="AA18" s="721"/>
      <c r="AB18" s="677"/>
      <c r="AC18" s="677"/>
      <c r="AD18" s="677"/>
      <c r="AE18" s="677"/>
      <c r="AF18" s="677"/>
      <c r="AG18" s="677"/>
      <c r="AH18" s="677"/>
      <c r="AI18" s="677"/>
      <c r="AJ18" s="677"/>
      <c r="AK18" s="677"/>
      <c r="AL18" s="721"/>
      <c r="AM18" s="721"/>
      <c r="AN18" s="677"/>
      <c r="AO18" s="677"/>
      <c r="AP18" s="677"/>
      <c r="AQ18" s="677"/>
      <c r="AR18" s="677"/>
      <c r="AS18" s="677"/>
      <c r="AT18" s="677"/>
    </row>
    <row r="19" spans="1:46" s="405" customFormat="1" ht="25.5" customHeight="1">
      <c r="A19" s="699">
        <v>12</v>
      </c>
      <c r="B19" s="700" t="s">
        <v>565</v>
      </c>
      <c r="C19" s="677"/>
      <c r="D19" s="721"/>
      <c r="E19" s="721"/>
      <c r="F19" s="677"/>
      <c r="G19" s="677"/>
      <c r="H19" s="677"/>
      <c r="I19" s="677"/>
      <c r="J19" s="677"/>
      <c r="K19" s="721"/>
      <c r="L19" s="721"/>
      <c r="M19" s="677"/>
      <c r="N19" s="677"/>
      <c r="O19" s="677"/>
      <c r="P19" s="677"/>
      <c r="Q19" s="677"/>
      <c r="R19" s="721"/>
      <c r="S19" s="721"/>
      <c r="T19" s="677"/>
      <c r="U19" s="677"/>
      <c r="V19" s="677"/>
      <c r="W19" s="677"/>
      <c r="X19" s="677"/>
      <c r="Y19" s="677"/>
      <c r="Z19" s="721"/>
      <c r="AA19" s="721"/>
      <c r="AB19" s="677"/>
      <c r="AC19" s="677"/>
      <c r="AD19" s="677"/>
      <c r="AE19" s="677"/>
      <c r="AF19" s="677"/>
      <c r="AG19" s="677"/>
      <c r="AH19" s="677"/>
      <c r="AI19" s="677"/>
      <c r="AJ19" s="677"/>
      <c r="AK19" s="677"/>
      <c r="AL19" s="721"/>
      <c r="AM19" s="721"/>
      <c r="AN19" s="677"/>
      <c r="AO19" s="677"/>
      <c r="AP19" s="677"/>
      <c r="AQ19" s="677"/>
      <c r="AR19" s="677"/>
      <c r="AS19" s="677"/>
      <c r="AT19" s="677"/>
    </row>
    <row r="20" spans="1:46" s="405" customFormat="1" ht="25.5" customHeight="1" hidden="1">
      <c r="A20" s="699">
        <v>13</v>
      </c>
      <c r="B20" s="700" t="s">
        <v>566</v>
      </c>
      <c r="C20" s="677"/>
      <c r="D20" s="721"/>
      <c r="E20" s="721"/>
      <c r="F20" s="677"/>
      <c r="G20" s="677"/>
      <c r="H20" s="677"/>
      <c r="I20" s="677"/>
      <c r="J20" s="677"/>
      <c r="K20" s="721"/>
      <c r="L20" s="721"/>
      <c r="M20" s="677"/>
      <c r="N20" s="677"/>
      <c r="O20" s="677"/>
      <c r="P20" s="677"/>
      <c r="Q20" s="677"/>
      <c r="R20" s="721"/>
      <c r="S20" s="721"/>
      <c r="T20" s="677"/>
      <c r="U20" s="677"/>
      <c r="V20" s="677"/>
      <c r="W20" s="677"/>
      <c r="X20" s="677"/>
      <c r="Y20" s="677"/>
      <c r="Z20" s="721"/>
      <c r="AA20" s="721"/>
      <c r="AB20" s="677"/>
      <c r="AC20" s="677"/>
      <c r="AD20" s="677"/>
      <c r="AE20" s="677"/>
      <c r="AF20" s="677"/>
      <c r="AG20" s="677"/>
      <c r="AH20" s="677"/>
      <c r="AI20" s="677"/>
      <c r="AJ20" s="677"/>
      <c r="AK20" s="677"/>
      <c r="AL20" s="721"/>
      <c r="AM20" s="721"/>
      <c r="AN20" s="677"/>
      <c r="AO20" s="677"/>
      <c r="AP20" s="677"/>
      <c r="AQ20" s="677"/>
      <c r="AR20" s="677"/>
      <c r="AS20" s="677"/>
      <c r="AT20" s="677"/>
    </row>
    <row r="21" spans="1:46" s="405" customFormat="1" ht="25.5" customHeight="1" hidden="1">
      <c r="A21" s="699">
        <v>14</v>
      </c>
      <c r="B21" s="700" t="s">
        <v>567</v>
      </c>
      <c r="C21" s="677"/>
      <c r="D21" s="721"/>
      <c r="E21" s="721"/>
      <c r="F21" s="677"/>
      <c r="G21" s="677"/>
      <c r="H21" s="677"/>
      <c r="I21" s="677"/>
      <c r="J21" s="677"/>
      <c r="K21" s="721"/>
      <c r="L21" s="721"/>
      <c r="M21" s="677"/>
      <c r="N21" s="677"/>
      <c r="O21" s="677"/>
      <c r="P21" s="677"/>
      <c r="Q21" s="677"/>
      <c r="R21" s="721"/>
      <c r="S21" s="721"/>
      <c r="T21" s="677"/>
      <c r="U21" s="677"/>
      <c r="V21" s="677"/>
      <c r="W21" s="677"/>
      <c r="X21" s="677"/>
      <c r="Y21" s="677"/>
      <c r="Z21" s="721"/>
      <c r="AA21" s="721"/>
      <c r="AB21" s="677"/>
      <c r="AC21" s="677"/>
      <c r="AD21" s="677"/>
      <c r="AE21" s="677"/>
      <c r="AF21" s="677"/>
      <c r="AG21" s="677"/>
      <c r="AH21" s="677"/>
      <c r="AI21" s="677"/>
      <c r="AJ21" s="677"/>
      <c r="AK21" s="677"/>
      <c r="AL21" s="721"/>
      <c r="AM21" s="721"/>
      <c r="AN21" s="677"/>
      <c r="AO21" s="677"/>
      <c r="AP21" s="677"/>
      <c r="AQ21" s="677"/>
      <c r="AR21" s="677"/>
      <c r="AS21" s="677"/>
      <c r="AT21" s="677"/>
    </row>
    <row r="22" spans="1:46" s="405" customFormat="1" ht="25.5" customHeight="1" hidden="1">
      <c r="A22" s="699">
        <v>15</v>
      </c>
      <c r="B22" s="700" t="s">
        <v>568</v>
      </c>
      <c r="C22" s="677"/>
      <c r="D22" s="721"/>
      <c r="E22" s="721"/>
      <c r="F22" s="677"/>
      <c r="G22" s="677"/>
      <c r="H22" s="677"/>
      <c r="I22" s="677"/>
      <c r="J22" s="677"/>
      <c r="K22" s="721"/>
      <c r="L22" s="721"/>
      <c r="M22" s="677"/>
      <c r="N22" s="677"/>
      <c r="O22" s="677"/>
      <c r="P22" s="677"/>
      <c r="Q22" s="677"/>
      <c r="R22" s="721"/>
      <c r="S22" s="721"/>
      <c r="T22" s="677"/>
      <c r="U22" s="677"/>
      <c r="V22" s="677"/>
      <c r="W22" s="677"/>
      <c r="X22" s="677"/>
      <c r="Y22" s="677"/>
      <c r="Z22" s="721"/>
      <c r="AA22" s="721"/>
      <c r="AB22" s="677"/>
      <c r="AC22" s="677"/>
      <c r="AD22" s="677"/>
      <c r="AE22" s="677"/>
      <c r="AF22" s="677"/>
      <c r="AG22" s="677"/>
      <c r="AH22" s="677"/>
      <c r="AI22" s="677"/>
      <c r="AJ22" s="677"/>
      <c r="AK22" s="677"/>
      <c r="AL22" s="721"/>
      <c r="AM22" s="721"/>
      <c r="AN22" s="677"/>
      <c r="AO22" s="677"/>
      <c r="AP22" s="677"/>
      <c r="AQ22" s="677"/>
      <c r="AR22" s="677"/>
      <c r="AS22" s="677"/>
      <c r="AT22" s="677"/>
    </row>
    <row r="23" spans="1:46" s="405" customFormat="1" ht="25.5" customHeight="1" hidden="1">
      <c r="A23" s="699">
        <v>16</v>
      </c>
      <c r="B23" s="700" t="s">
        <v>569</v>
      </c>
      <c r="C23" s="677"/>
      <c r="D23" s="721"/>
      <c r="E23" s="721"/>
      <c r="F23" s="677"/>
      <c r="G23" s="677"/>
      <c r="H23" s="677"/>
      <c r="I23" s="677"/>
      <c r="J23" s="677"/>
      <c r="K23" s="721"/>
      <c r="L23" s="721"/>
      <c r="M23" s="677"/>
      <c r="N23" s="677"/>
      <c r="O23" s="677"/>
      <c r="P23" s="677"/>
      <c r="Q23" s="677"/>
      <c r="R23" s="721"/>
      <c r="S23" s="721"/>
      <c r="T23" s="677"/>
      <c r="U23" s="677"/>
      <c r="V23" s="677"/>
      <c r="W23" s="677"/>
      <c r="X23" s="677"/>
      <c r="Y23" s="677"/>
      <c r="Z23" s="721"/>
      <c r="AA23" s="721"/>
      <c r="AB23" s="677"/>
      <c r="AC23" s="677"/>
      <c r="AD23" s="677"/>
      <c r="AE23" s="677"/>
      <c r="AF23" s="677"/>
      <c r="AG23" s="677"/>
      <c r="AH23" s="677"/>
      <c r="AI23" s="677"/>
      <c r="AJ23" s="677"/>
      <c r="AK23" s="677"/>
      <c r="AL23" s="721"/>
      <c r="AM23" s="721"/>
      <c r="AN23" s="677"/>
      <c r="AO23" s="677"/>
      <c r="AP23" s="677"/>
      <c r="AQ23" s="677"/>
      <c r="AR23" s="677"/>
      <c r="AS23" s="677"/>
      <c r="AT23" s="677"/>
    </row>
    <row r="24" spans="1:46" s="405" customFormat="1" ht="25.5" customHeight="1" hidden="1">
      <c r="A24" s="699">
        <v>17</v>
      </c>
      <c r="B24" s="700" t="s">
        <v>570</v>
      </c>
      <c r="C24" s="677"/>
      <c r="D24" s="721"/>
      <c r="E24" s="721"/>
      <c r="F24" s="677"/>
      <c r="G24" s="677"/>
      <c r="H24" s="677"/>
      <c r="I24" s="677"/>
      <c r="J24" s="677"/>
      <c r="K24" s="721"/>
      <c r="L24" s="721"/>
      <c r="M24" s="677"/>
      <c r="N24" s="677"/>
      <c r="O24" s="677"/>
      <c r="P24" s="677"/>
      <c r="Q24" s="677"/>
      <c r="R24" s="721"/>
      <c r="S24" s="721"/>
      <c r="T24" s="677"/>
      <c r="U24" s="677"/>
      <c r="V24" s="677"/>
      <c r="W24" s="677"/>
      <c r="X24" s="677"/>
      <c r="Y24" s="677"/>
      <c r="Z24" s="721"/>
      <c r="AA24" s="721"/>
      <c r="AB24" s="677"/>
      <c r="AC24" s="677"/>
      <c r="AD24" s="677"/>
      <c r="AE24" s="677"/>
      <c r="AF24" s="677"/>
      <c r="AG24" s="677"/>
      <c r="AH24" s="677"/>
      <c r="AI24" s="677"/>
      <c r="AJ24" s="677"/>
      <c r="AK24" s="677"/>
      <c r="AL24" s="721"/>
      <c r="AM24" s="721"/>
      <c r="AN24" s="677"/>
      <c r="AO24" s="677"/>
      <c r="AP24" s="677"/>
      <c r="AQ24" s="677"/>
      <c r="AR24" s="677"/>
      <c r="AS24" s="677"/>
      <c r="AT24" s="677"/>
    </row>
    <row r="25" spans="1:39" ht="22.5">
      <c r="A25" s="675"/>
      <c r="B25" s="676"/>
      <c r="D25" s="678"/>
      <c r="E25" s="678"/>
      <c r="K25" s="678"/>
      <c r="L25" s="678"/>
      <c r="R25" s="678"/>
      <c r="S25" s="678"/>
      <c r="Z25" s="678"/>
      <c r="AA25" s="678"/>
      <c r="AL25" s="678"/>
      <c r="AM25" s="678"/>
    </row>
    <row r="26" spans="2:34" ht="51" thickBot="1">
      <c r="B26" s="679"/>
      <c r="C26" s="736" t="s">
        <v>544</v>
      </c>
      <c r="V26" s="737" t="s">
        <v>599</v>
      </c>
      <c r="AA26" s="680"/>
      <c r="AE26" s="1792">
        <f>(10*4000)+(5320+5320)*10/12</f>
        <v>48866.666666666664</v>
      </c>
      <c r="AF26" s="1793"/>
      <c r="AG26" s="1793"/>
      <c r="AH26" s="737" t="s">
        <v>598</v>
      </c>
    </row>
    <row r="27" spans="3:47" s="405" customFormat="1" ht="25.5" customHeight="1" thickBot="1">
      <c r="C27" s="681" t="s">
        <v>571</v>
      </c>
      <c r="D27" s="682"/>
      <c r="E27" s="683"/>
      <c r="F27" s="684" t="s">
        <v>571</v>
      </c>
      <c r="G27" s="685" t="s">
        <v>571</v>
      </c>
      <c r="H27" s="685" t="s">
        <v>571</v>
      </c>
      <c r="I27" s="685" t="s">
        <v>571</v>
      </c>
      <c r="J27" s="681" t="s">
        <v>571</v>
      </c>
      <c r="K27" s="682"/>
      <c r="L27" s="682"/>
      <c r="M27" s="684" t="s">
        <v>571</v>
      </c>
      <c r="N27" s="685" t="s">
        <v>571</v>
      </c>
      <c r="O27" s="685" t="s">
        <v>571</v>
      </c>
      <c r="P27" s="685" t="s">
        <v>571</v>
      </c>
      <c r="Q27" s="681" t="s">
        <v>571</v>
      </c>
      <c r="R27" s="682"/>
      <c r="S27" s="682"/>
      <c r="T27" s="684" t="s">
        <v>571</v>
      </c>
      <c r="U27" s="685" t="s">
        <v>571</v>
      </c>
      <c r="V27" s="685" t="s">
        <v>571</v>
      </c>
      <c r="W27" s="685" t="s">
        <v>571</v>
      </c>
      <c r="X27" s="1784" t="s">
        <v>572</v>
      </c>
      <c r="Y27" s="1785"/>
      <c r="Z27" s="682"/>
      <c r="AA27" s="686"/>
      <c r="AB27" s="1784" t="s">
        <v>571</v>
      </c>
      <c r="AC27" s="1784"/>
      <c r="AD27" s="1784" t="s">
        <v>571</v>
      </c>
      <c r="AE27" s="1784"/>
      <c r="AF27" s="1784" t="s">
        <v>571</v>
      </c>
      <c r="AG27" s="1784"/>
      <c r="AH27" s="1784" t="s">
        <v>571</v>
      </c>
      <c r="AI27" s="1784"/>
      <c r="AJ27" s="1784" t="s">
        <v>571</v>
      </c>
      <c r="AK27" s="1784"/>
      <c r="AL27" s="677"/>
      <c r="AM27" s="677"/>
      <c r="AN27" s="1784" t="s">
        <v>571</v>
      </c>
      <c r="AO27" s="1784"/>
      <c r="AP27" s="1784" t="s">
        <v>571</v>
      </c>
      <c r="AQ27" s="1784"/>
      <c r="AR27" s="1784" t="s">
        <v>572</v>
      </c>
      <c r="AS27" s="1784"/>
      <c r="AT27" s="1784" t="s">
        <v>572</v>
      </c>
      <c r="AU27" s="1784"/>
    </row>
    <row r="28" spans="3:47" s="724" customFormat="1" ht="25.5" customHeight="1">
      <c r="C28" s="725" t="s">
        <v>508</v>
      </c>
      <c r="D28" s="726"/>
      <c r="E28" s="727"/>
      <c r="F28" s="728" t="s">
        <v>509</v>
      </c>
      <c r="G28" s="729" t="s">
        <v>510</v>
      </c>
      <c r="H28" s="729" t="s">
        <v>511</v>
      </c>
      <c r="I28" s="729" t="s">
        <v>512</v>
      </c>
      <c r="J28" s="725" t="s">
        <v>513</v>
      </c>
      <c r="K28" s="726"/>
      <c r="L28" s="726"/>
      <c r="M28" s="728" t="s">
        <v>514</v>
      </c>
      <c r="N28" s="729" t="s">
        <v>515</v>
      </c>
      <c r="O28" s="729" t="s">
        <v>516</v>
      </c>
      <c r="P28" s="729" t="s">
        <v>517</v>
      </c>
      <c r="Q28" s="725" t="s">
        <v>518</v>
      </c>
      <c r="R28" s="726"/>
      <c r="S28" s="726"/>
      <c r="T28" s="728" t="s">
        <v>548</v>
      </c>
      <c r="U28" s="729" t="s">
        <v>534</v>
      </c>
      <c r="V28" s="729" t="s">
        <v>535</v>
      </c>
      <c r="W28" s="729" t="s">
        <v>536</v>
      </c>
      <c r="X28" s="729" t="s">
        <v>537</v>
      </c>
      <c r="Y28" s="725" t="s">
        <v>538</v>
      </c>
      <c r="Z28" s="726"/>
      <c r="AA28" s="730"/>
      <c r="AB28" s="731" t="s">
        <v>519</v>
      </c>
      <c r="AC28" s="731" t="s">
        <v>520</v>
      </c>
      <c r="AD28" s="731" t="s">
        <v>521</v>
      </c>
      <c r="AE28" s="731" t="s">
        <v>522</v>
      </c>
      <c r="AF28" s="731" t="s">
        <v>523</v>
      </c>
      <c r="AG28" s="731" t="s">
        <v>524</v>
      </c>
      <c r="AH28" s="731" t="s">
        <v>525</v>
      </c>
      <c r="AI28" s="731" t="s">
        <v>526</v>
      </c>
      <c r="AJ28" s="731" t="s">
        <v>527</v>
      </c>
      <c r="AK28" s="731" t="s">
        <v>528</v>
      </c>
      <c r="AL28" s="732"/>
      <c r="AM28" s="733"/>
      <c r="AN28" s="731" t="s">
        <v>529</v>
      </c>
      <c r="AO28" s="731" t="s">
        <v>530</v>
      </c>
      <c r="AP28" s="731" t="s">
        <v>531</v>
      </c>
      <c r="AQ28" s="731" t="s">
        <v>532</v>
      </c>
      <c r="AR28" s="731" t="s">
        <v>533</v>
      </c>
      <c r="AS28" s="734" t="s">
        <v>549</v>
      </c>
      <c r="AT28" s="729" t="s">
        <v>533</v>
      </c>
      <c r="AU28" s="734" t="s">
        <v>550</v>
      </c>
    </row>
    <row r="29" spans="3:47" s="405" customFormat="1" ht="25.5" customHeight="1">
      <c r="C29" s="681">
        <v>1</v>
      </c>
      <c r="D29" s="687">
        <v>2</v>
      </c>
      <c r="E29" s="688">
        <v>3</v>
      </c>
      <c r="F29" s="684">
        <v>4</v>
      </c>
      <c r="G29" s="685">
        <v>5</v>
      </c>
      <c r="H29" s="685">
        <v>6</v>
      </c>
      <c r="I29" s="685">
        <v>7</v>
      </c>
      <c r="J29" s="681">
        <v>8</v>
      </c>
      <c r="K29" s="687">
        <v>9</v>
      </c>
      <c r="L29" s="687">
        <v>10</v>
      </c>
      <c r="M29" s="684">
        <v>11</v>
      </c>
      <c r="N29" s="685">
        <v>12</v>
      </c>
      <c r="O29" s="685">
        <v>13</v>
      </c>
      <c r="P29" s="685">
        <v>14</v>
      </c>
      <c r="Q29" s="681">
        <v>15</v>
      </c>
      <c r="R29" s="687">
        <v>16</v>
      </c>
      <c r="S29" s="687">
        <v>17</v>
      </c>
      <c r="T29" s="684">
        <v>18</v>
      </c>
      <c r="U29" s="685">
        <v>19</v>
      </c>
      <c r="V29" s="685">
        <v>20</v>
      </c>
      <c r="W29" s="685">
        <v>21</v>
      </c>
      <c r="X29" s="1784">
        <v>22</v>
      </c>
      <c r="Y29" s="1786"/>
      <c r="Z29" s="687">
        <v>23</v>
      </c>
      <c r="AA29" s="687">
        <v>24</v>
      </c>
      <c r="AB29" s="1784">
        <v>25</v>
      </c>
      <c r="AC29" s="1786"/>
      <c r="AD29" s="1784">
        <v>26</v>
      </c>
      <c r="AE29" s="1786"/>
      <c r="AF29" s="1784">
        <v>27</v>
      </c>
      <c r="AG29" s="1786"/>
      <c r="AH29" s="1784">
        <v>28</v>
      </c>
      <c r="AI29" s="1786"/>
      <c r="AJ29" s="1784">
        <v>29</v>
      </c>
      <c r="AK29" s="1786"/>
      <c r="AL29" s="687">
        <v>30</v>
      </c>
      <c r="AM29" s="687">
        <v>31</v>
      </c>
      <c r="AN29" s="1784">
        <v>32</v>
      </c>
      <c r="AO29" s="1786"/>
      <c r="AP29" s="1784">
        <v>33</v>
      </c>
      <c r="AQ29" s="1786"/>
      <c r="AR29" s="1784">
        <v>34</v>
      </c>
      <c r="AS29" s="1786"/>
      <c r="AT29" s="1784">
        <v>35</v>
      </c>
      <c r="AU29" s="1791"/>
    </row>
    <row r="30" spans="2:47" s="405" customFormat="1" ht="25.5" customHeight="1">
      <c r="B30" s="405" t="s">
        <v>581</v>
      </c>
      <c r="C30" s="689">
        <v>42412</v>
      </c>
      <c r="D30" s="690">
        <v>42413</v>
      </c>
      <c r="E30" s="691">
        <v>42414</v>
      </c>
      <c r="F30" s="692">
        <v>42415</v>
      </c>
      <c r="G30" s="693">
        <v>42416</v>
      </c>
      <c r="H30" s="693">
        <v>42417</v>
      </c>
      <c r="I30" s="693">
        <v>42418</v>
      </c>
      <c r="J30" s="689">
        <v>42419</v>
      </c>
      <c r="K30" s="690">
        <v>42420</v>
      </c>
      <c r="L30" s="690">
        <v>42421</v>
      </c>
      <c r="M30" s="692">
        <v>42422</v>
      </c>
      <c r="N30" s="693">
        <v>42423</v>
      </c>
      <c r="O30" s="693">
        <v>42424</v>
      </c>
      <c r="P30" s="693">
        <v>42425</v>
      </c>
      <c r="Q30" s="689">
        <v>42426</v>
      </c>
      <c r="R30" s="690">
        <v>42427</v>
      </c>
      <c r="S30" s="690">
        <v>42428</v>
      </c>
      <c r="T30" s="692">
        <v>42429</v>
      </c>
      <c r="U30" s="693">
        <v>42430</v>
      </c>
      <c r="V30" s="693">
        <v>42431</v>
      </c>
      <c r="W30" s="693">
        <v>42432</v>
      </c>
      <c r="X30" s="1787">
        <v>42433</v>
      </c>
      <c r="Y30" s="1788"/>
      <c r="Z30" s="690">
        <v>42434</v>
      </c>
      <c r="AA30" s="690">
        <v>42435</v>
      </c>
      <c r="AB30" s="1787">
        <v>42436</v>
      </c>
      <c r="AC30" s="1788"/>
      <c r="AD30" s="1787">
        <v>42437</v>
      </c>
      <c r="AE30" s="1788"/>
      <c r="AF30" s="1787">
        <v>42438</v>
      </c>
      <c r="AG30" s="1788"/>
      <c r="AH30" s="1787">
        <v>42439</v>
      </c>
      <c r="AI30" s="1788"/>
      <c r="AJ30" s="1787">
        <v>42440</v>
      </c>
      <c r="AK30" s="1788"/>
      <c r="AL30" s="690">
        <v>42441</v>
      </c>
      <c r="AM30" s="690">
        <v>42442</v>
      </c>
      <c r="AN30" s="1787">
        <v>42443</v>
      </c>
      <c r="AO30" s="1788"/>
      <c r="AP30" s="1787">
        <v>42444</v>
      </c>
      <c r="AQ30" s="1788"/>
      <c r="AR30" s="1787">
        <v>42445</v>
      </c>
      <c r="AS30" s="1788"/>
      <c r="AT30" s="1787">
        <v>42446</v>
      </c>
      <c r="AU30" s="1787"/>
    </row>
    <row r="31" spans="3:47" s="405" customFormat="1" ht="25.5" customHeight="1" thickBot="1">
      <c r="C31" s="694">
        <f aca="true" t="shared" si="1" ref="C31:X31">C30</f>
        <v>42412</v>
      </c>
      <c r="D31" s="695">
        <f t="shared" si="1"/>
        <v>42413</v>
      </c>
      <c r="E31" s="696">
        <f t="shared" si="1"/>
        <v>42414</v>
      </c>
      <c r="F31" s="697">
        <f t="shared" si="1"/>
        <v>42415</v>
      </c>
      <c r="G31" s="698">
        <f t="shared" si="1"/>
        <v>42416</v>
      </c>
      <c r="H31" s="698">
        <f t="shared" si="1"/>
        <v>42417</v>
      </c>
      <c r="I31" s="698">
        <f t="shared" si="1"/>
        <v>42418</v>
      </c>
      <c r="J31" s="694">
        <f t="shared" si="1"/>
        <v>42419</v>
      </c>
      <c r="K31" s="695">
        <f t="shared" si="1"/>
        <v>42420</v>
      </c>
      <c r="L31" s="695">
        <f t="shared" si="1"/>
        <v>42421</v>
      </c>
      <c r="M31" s="697">
        <f t="shared" si="1"/>
        <v>42422</v>
      </c>
      <c r="N31" s="698">
        <f t="shared" si="1"/>
        <v>42423</v>
      </c>
      <c r="O31" s="698">
        <f t="shared" si="1"/>
        <v>42424</v>
      </c>
      <c r="P31" s="698">
        <f t="shared" si="1"/>
        <v>42425</v>
      </c>
      <c r="Q31" s="694">
        <f t="shared" si="1"/>
        <v>42426</v>
      </c>
      <c r="R31" s="695">
        <f t="shared" si="1"/>
        <v>42427</v>
      </c>
      <c r="S31" s="695">
        <f t="shared" si="1"/>
        <v>42428</v>
      </c>
      <c r="T31" s="697">
        <f t="shared" si="1"/>
        <v>42429</v>
      </c>
      <c r="U31" s="698">
        <f t="shared" si="1"/>
        <v>42430</v>
      </c>
      <c r="V31" s="698">
        <f t="shared" si="1"/>
        <v>42431</v>
      </c>
      <c r="W31" s="698">
        <f t="shared" si="1"/>
        <v>42432</v>
      </c>
      <c r="X31" s="1789">
        <f t="shared" si="1"/>
        <v>42433</v>
      </c>
      <c r="Y31" s="1790"/>
      <c r="Z31" s="695">
        <f>Z30</f>
        <v>42434</v>
      </c>
      <c r="AA31" s="695">
        <f>AA30</f>
        <v>42435</v>
      </c>
      <c r="AB31" s="1789">
        <f>AB30</f>
        <v>42436</v>
      </c>
      <c r="AC31" s="1790"/>
      <c r="AD31" s="1789">
        <f>AD30</f>
        <v>42437</v>
      </c>
      <c r="AE31" s="1790"/>
      <c r="AF31" s="1789">
        <f>AF30</f>
        <v>42438</v>
      </c>
      <c r="AG31" s="1790"/>
      <c r="AH31" s="1789">
        <f>AH30</f>
        <v>42439</v>
      </c>
      <c r="AI31" s="1790"/>
      <c r="AJ31" s="1789">
        <f>AJ30</f>
        <v>42440</v>
      </c>
      <c r="AK31" s="1790"/>
      <c r="AL31" s="695">
        <f>AL30</f>
        <v>42441</v>
      </c>
      <c r="AM31" s="695">
        <f>AM30</f>
        <v>42442</v>
      </c>
      <c r="AN31" s="1789">
        <f>AN30</f>
        <v>42443</v>
      </c>
      <c r="AO31" s="1790"/>
      <c r="AP31" s="1789">
        <f>AP30</f>
        <v>42444</v>
      </c>
      <c r="AQ31" s="1790"/>
      <c r="AR31" s="1789">
        <f>AR30</f>
        <v>42445</v>
      </c>
      <c r="AS31" s="1790"/>
      <c r="AT31" s="1789">
        <f>AT30</f>
        <v>42446</v>
      </c>
      <c r="AU31" s="1789"/>
    </row>
    <row r="32" spans="1:47" s="405" customFormat="1" ht="25.5" customHeight="1">
      <c r="A32" s="699">
        <v>1</v>
      </c>
      <c r="B32" s="700" t="s">
        <v>582</v>
      </c>
      <c r="C32" s="681" t="s">
        <v>583</v>
      </c>
      <c r="D32" s="687"/>
      <c r="E32" s="688"/>
      <c r="F32" s="684" t="s">
        <v>583</v>
      </c>
      <c r="G32" s="685" t="s">
        <v>583</v>
      </c>
      <c r="H32" s="685" t="s">
        <v>583</v>
      </c>
      <c r="I32" s="685" t="s">
        <v>583</v>
      </c>
      <c r="J32" s="681" t="s">
        <v>583</v>
      </c>
      <c r="K32" s="687"/>
      <c r="L32" s="687"/>
      <c r="M32" s="684" t="s">
        <v>583</v>
      </c>
      <c r="N32" s="685" t="s">
        <v>583</v>
      </c>
      <c r="O32" s="685" t="s">
        <v>583</v>
      </c>
      <c r="P32" s="685" t="s">
        <v>583</v>
      </c>
      <c r="Q32" s="681" t="s">
        <v>583</v>
      </c>
      <c r="R32" s="687"/>
      <c r="S32" s="687"/>
      <c r="T32" s="701" t="s">
        <v>583</v>
      </c>
      <c r="U32" s="702" t="s">
        <v>583</v>
      </c>
      <c r="V32" s="702" t="s">
        <v>583</v>
      </c>
      <c r="W32" s="702" t="s">
        <v>583</v>
      </c>
      <c r="X32" s="703" t="s">
        <v>583</v>
      </c>
      <c r="Y32" s="704" t="s">
        <v>495</v>
      </c>
      <c r="Z32" s="687"/>
      <c r="AA32" s="687"/>
      <c r="AB32" s="705" t="s">
        <v>583</v>
      </c>
      <c r="AC32" s="706" t="s">
        <v>495</v>
      </c>
      <c r="AD32" s="707" t="s">
        <v>583</v>
      </c>
      <c r="AE32" s="706" t="s">
        <v>495</v>
      </c>
      <c r="AF32" s="707" t="s">
        <v>583</v>
      </c>
      <c r="AG32" s="706" t="s">
        <v>495</v>
      </c>
      <c r="AH32" s="707" t="s">
        <v>583</v>
      </c>
      <c r="AI32" s="706" t="s">
        <v>495</v>
      </c>
      <c r="AJ32" s="707" t="s">
        <v>583</v>
      </c>
      <c r="AK32" s="705" t="s">
        <v>495</v>
      </c>
      <c r="AL32" s="687"/>
      <c r="AM32" s="687"/>
      <c r="AN32" s="705" t="s">
        <v>583</v>
      </c>
      <c r="AO32" s="706" t="s">
        <v>495</v>
      </c>
      <c r="AP32" s="707" t="s">
        <v>583</v>
      </c>
      <c r="AQ32" s="705" t="s">
        <v>495</v>
      </c>
      <c r="AR32" s="708" t="s">
        <v>583</v>
      </c>
      <c r="AS32" s="709" t="s">
        <v>495</v>
      </c>
      <c r="AT32" s="703" t="s">
        <v>494</v>
      </c>
      <c r="AU32" s="703" t="s">
        <v>495</v>
      </c>
    </row>
    <row r="33" spans="1:47" s="405" customFormat="1" ht="25.5" customHeight="1">
      <c r="A33" s="699">
        <v>2</v>
      </c>
      <c r="B33" s="700" t="s">
        <v>584</v>
      </c>
      <c r="C33" s="681" t="s">
        <v>495</v>
      </c>
      <c r="D33" s="687"/>
      <c r="E33" s="688"/>
      <c r="F33" s="684" t="s">
        <v>495</v>
      </c>
      <c r="G33" s="685" t="s">
        <v>495</v>
      </c>
      <c r="H33" s="685" t="s">
        <v>495</v>
      </c>
      <c r="I33" s="685" t="s">
        <v>495</v>
      </c>
      <c r="J33" s="681" t="s">
        <v>495</v>
      </c>
      <c r="K33" s="687"/>
      <c r="L33" s="687"/>
      <c r="M33" s="684" t="s">
        <v>495</v>
      </c>
      <c r="N33" s="685" t="s">
        <v>495</v>
      </c>
      <c r="O33" s="685" t="s">
        <v>495</v>
      </c>
      <c r="P33" s="685" t="s">
        <v>495</v>
      </c>
      <c r="Q33" s="681" t="s">
        <v>495</v>
      </c>
      <c r="R33" s="687"/>
      <c r="S33" s="687"/>
      <c r="T33" s="701" t="s">
        <v>495</v>
      </c>
      <c r="U33" s="702" t="s">
        <v>495</v>
      </c>
      <c r="V33" s="702" t="s">
        <v>495</v>
      </c>
      <c r="W33" s="702" t="s">
        <v>495</v>
      </c>
      <c r="X33" s="703" t="s">
        <v>583</v>
      </c>
      <c r="Y33" s="704" t="s">
        <v>495</v>
      </c>
      <c r="Z33" s="687"/>
      <c r="AA33" s="687"/>
      <c r="AB33" s="712" t="s">
        <v>583</v>
      </c>
      <c r="AC33" s="713" t="s">
        <v>495</v>
      </c>
      <c r="AD33" s="714" t="s">
        <v>583</v>
      </c>
      <c r="AE33" s="713" t="s">
        <v>495</v>
      </c>
      <c r="AF33" s="714" t="s">
        <v>583</v>
      </c>
      <c r="AG33" s="713" t="s">
        <v>495</v>
      </c>
      <c r="AH33" s="714" t="s">
        <v>583</v>
      </c>
      <c r="AI33" s="713" t="s">
        <v>495</v>
      </c>
      <c r="AJ33" s="714" t="s">
        <v>583</v>
      </c>
      <c r="AK33" s="712" t="s">
        <v>495</v>
      </c>
      <c r="AL33" s="687"/>
      <c r="AM33" s="687"/>
      <c r="AN33" s="712" t="s">
        <v>583</v>
      </c>
      <c r="AO33" s="713" t="s">
        <v>495</v>
      </c>
      <c r="AP33" s="714" t="s">
        <v>583</v>
      </c>
      <c r="AQ33" s="712" t="s">
        <v>495</v>
      </c>
      <c r="AR33" s="703" t="s">
        <v>583</v>
      </c>
      <c r="AS33" s="703" t="s">
        <v>495</v>
      </c>
      <c r="AT33" s="703" t="s">
        <v>583</v>
      </c>
      <c r="AU33" s="703" t="s">
        <v>495</v>
      </c>
    </row>
    <row r="34" spans="1:47" s="405" customFormat="1" ht="25.5" customHeight="1">
      <c r="A34" s="699">
        <v>3</v>
      </c>
      <c r="B34" s="700" t="s">
        <v>585</v>
      </c>
      <c r="C34" s="681" t="s">
        <v>496</v>
      </c>
      <c r="D34" s="687" t="s">
        <v>547</v>
      </c>
      <c r="E34" s="687" t="s">
        <v>547</v>
      </c>
      <c r="F34" s="684" t="s">
        <v>496</v>
      </c>
      <c r="G34" s="685" t="s">
        <v>496</v>
      </c>
      <c r="H34" s="685" t="s">
        <v>496</v>
      </c>
      <c r="I34" s="685" t="s">
        <v>496</v>
      </c>
      <c r="J34" s="681" t="s">
        <v>496</v>
      </c>
      <c r="K34" s="687" t="s">
        <v>547</v>
      </c>
      <c r="L34" s="687" t="s">
        <v>547</v>
      </c>
      <c r="M34" s="684" t="s">
        <v>496</v>
      </c>
      <c r="N34" s="685" t="s">
        <v>496</v>
      </c>
      <c r="O34" s="685" t="s">
        <v>496</v>
      </c>
      <c r="P34" s="685" t="s">
        <v>496</v>
      </c>
      <c r="Q34" s="681" t="s">
        <v>496</v>
      </c>
      <c r="R34" s="687" t="s">
        <v>554</v>
      </c>
      <c r="S34" s="687" t="s">
        <v>554</v>
      </c>
      <c r="T34" s="701" t="s">
        <v>496</v>
      </c>
      <c r="U34" s="702" t="s">
        <v>496</v>
      </c>
      <c r="V34" s="702" t="s">
        <v>496</v>
      </c>
      <c r="W34" s="702" t="s">
        <v>496</v>
      </c>
      <c r="X34" s="703" t="s">
        <v>496</v>
      </c>
      <c r="Y34" s="704" t="s">
        <v>497</v>
      </c>
      <c r="Z34" s="687" t="s">
        <v>555</v>
      </c>
      <c r="AA34" s="687" t="s">
        <v>555</v>
      </c>
      <c r="AB34" s="715" t="s">
        <v>496</v>
      </c>
      <c r="AC34" s="709" t="s">
        <v>497</v>
      </c>
      <c r="AD34" s="708" t="s">
        <v>496</v>
      </c>
      <c r="AE34" s="709" t="s">
        <v>497</v>
      </c>
      <c r="AF34" s="708" t="s">
        <v>496</v>
      </c>
      <c r="AG34" s="709" t="s">
        <v>497</v>
      </c>
      <c r="AH34" s="708" t="s">
        <v>496</v>
      </c>
      <c r="AI34" s="709" t="s">
        <v>497</v>
      </c>
      <c r="AJ34" s="708" t="s">
        <v>496</v>
      </c>
      <c r="AK34" s="715" t="s">
        <v>497</v>
      </c>
      <c r="AL34" s="687" t="s">
        <v>555</v>
      </c>
      <c r="AM34" s="687" t="s">
        <v>555</v>
      </c>
      <c r="AN34" s="715" t="s">
        <v>496</v>
      </c>
      <c r="AO34" s="709" t="s">
        <v>497</v>
      </c>
      <c r="AP34" s="708" t="s">
        <v>496</v>
      </c>
      <c r="AQ34" s="709" t="s">
        <v>497</v>
      </c>
      <c r="AR34" s="710" t="s">
        <v>496</v>
      </c>
      <c r="AS34" s="711" t="s">
        <v>497</v>
      </c>
      <c r="AT34" s="703" t="s">
        <v>496</v>
      </c>
      <c r="AU34" s="703" t="s">
        <v>497</v>
      </c>
    </row>
    <row r="35" spans="1:47" s="405" customFormat="1" ht="25.5" customHeight="1">
      <c r="A35" s="699">
        <v>4</v>
      </c>
      <c r="B35" s="700" t="s">
        <v>556</v>
      </c>
      <c r="C35" s="681" t="s">
        <v>497</v>
      </c>
      <c r="D35" s="687"/>
      <c r="E35" s="687"/>
      <c r="F35" s="684" t="s">
        <v>497</v>
      </c>
      <c r="G35" s="685" t="s">
        <v>497</v>
      </c>
      <c r="H35" s="685" t="s">
        <v>497</v>
      </c>
      <c r="I35" s="685" t="s">
        <v>497</v>
      </c>
      <c r="J35" s="681" t="s">
        <v>497</v>
      </c>
      <c r="K35" s="687"/>
      <c r="L35" s="687"/>
      <c r="M35" s="684" t="s">
        <v>497</v>
      </c>
      <c r="N35" s="685" t="s">
        <v>497</v>
      </c>
      <c r="O35" s="685" t="s">
        <v>497</v>
      </c>
      <c r="P35" s="685" t="s">
        <v>497</v>
      </c>
      <c r="Q35" s="681" t="s">
        <v>497</v>
      </c>
      <c r="R35" s="687"/>
      <c r="S35" s="687"/>
      <c r="T35" s="701" t="s">
        <v>497</v>
      </c>
      <c r="U35" s="702" t="s">
        <v>497</v>
      </c>
      <c r="V35" s="702" t="s">
        <v>497</v>
      </c>
      <c r="W35" s="702" t="s">
        <v>497</v>
      </c>
      <c r="X35" s="703" t="s">
        <v>496</v>
      </c>
      <c r="Y35" s="704" t="s">
        <v>497</v>
      </c>
      <c r="Z35" s="687"/>
      <c r="AA35" s="687"/>
      <c r="AB35" s="716" t="s">
        <v>496</v>
      </c>
      <c r="AC35" s="717" t="s">
        <v>497</v>
      </c>
      <c r="AD35" s="718" t="s">
        <v>496</v>
      </c>
      <c r="AE35" s="717" t="s">
        <v>497</v>
      </c>
      <c r="AF35" s="718" t="s">
        <v>496</v>
      </c>
      <c r="AG35" s="717" t="s">
        <v>497</v>
      </c>
      <c r="AH35" s="718" t="s">
        <v>496</v>
      </c>
      <c r="AI35" s="717" t="s">
        <v>497</v>
      </c>
      <c r="AJ35" s="718" t="s">
        <v>496</v>
      </c>
      <c r="AK35" s="716" t="s">
        <v>497</v>
      </c>
      <c r="AL35" s="687"/>
      <c r="AM35" s="687"/>
      <c r="AN35" s="716" t="s">
        <v>496</v>
      </c>
      <c r="AO35" s="717" t="s">
        <v>497</v>
      </c>
      <c r="AP35" s="718" t="s">
        <v>496</v>
      </c>
      <c r="AQ35" s="717" t="s">
        <v>497</v>
      </c>
      <c r="AR35" s="703" t="s">
        <v>496</v>
      </c>
      <c r="AS35" s="703" t="s">
        <v>497</v>
      </c>
      <c r="AT35" s="703" t="s">
        <v>496</v>
      </c>
      <c r="AU35" s="703" t="s">
        <v>497</v>
      </c>
    </row>
    <row r="36" spans="1:47" s="405" customFormat="1" ht="25.5" customHeight="1">
      <c r="A36" s="699">
        <v>5</v>
      </c>
      <c r="B36" s="700" t="s">
        <v>557</v>
      </c>
      <c r="C36" s="681" t="s">
        <v>498</v>
      </c>
      <c r="D36" s="687"/>
      <c r="E36" s="687"/>
      <c r="F36" s="684" t="s">
        <v>498</v>
      </c>
      <c r="G36" s="685" t="s">
        <v>498</v>
      </c>
      <c r="H36" s="685" t="s">
        <v>498</v>
      </c>
      <c r="I36" s="685" t="s">
        <v>498</v>
      </c>
      <c r="J36" s="681" t="s">
        <v>498</v>
      </c>
      <c r="K36" s="687"/>
      <c r="L36" s="687"/>
      <c r="M36" s="684" t="s">
        <v>498</v>
      </c>
      <c r="N36" s="685" t="s">
        <v>498</v>
      </c>
      <c r="O36" s="685" t="s">
        <v>498</v>
      </c>
      <c r="P36" s="685" t="s">
        <v>498</v>
      </c>
      <c r="Q36" s="681" t="s">
        <v>498</v>
      </c>
      <c r="R36" s="687"/>
      <c r="S36" s="687"/>
      <c r="T36" s="701" t="s">
        <v>498</v>
      </c>
      <c r="U36" s="702" t="s">
        <v>498</v>
      </c>
      <c r="V36" s="702" t="s">
        <v>498</v>
      </c>
      <c r="W36" s="702" t="s">
        <v>498</v>
      </c>
      <c r="X36" s="703" t="s">
        <v>498</v>
      </c>
      <c r="Y36" s="704" t="s">
        <v>499</v>
      </c>
      <c r="Z36" s="687"/>
      <c r="AA36" s="687"/>
      <c r="AB36" s="715" t="s">
        <v>498</v>
      </c>
      <c r="AC36" s="709" t="s">
        <v>499</v>
      </c>
      <c r="AD36" s="708" t="s">
        <v>498</v>
      </c>
      <c r="AE36" s="709" t="s">
        <v>499</v>
      </c>
      <c r="AF36" s="708" t="s">
        <v>498</v>
      </c>
      <c r="AG36" s="709" t="s">
        <v>499</v>
      </c>
      <c r="AH36" s="708" t="s">
        <v>498</v>
      </c>
      <c r="AI36" s="709" t="s">
        <v>499</v>
      </c>
      <c r="AJ36" s="708" t="s">
        <v>498</v>
      </c>
      <c r="AK36" s="715" t="s">
        <v>499</v>
      </c>
      <c r="AL36" s="687"/>
      <c r="AM36" s="687"/>
      <c r="AN36" s="715" t="s">
        <v>498</v>
      </c>
      <c r="AO36" s="709" t="s">
        <v>499</v>
      </c>
      <c r="AP36" s="708" t="s">
        <v>498</v>
      </c>
      <c r="AQ36" s="709" t="s">
        <v>499</v>
      </c>
      <c r="AR36" s="710" t="s">
        <v>498</v>
      </c>
      <c r="AS36" s="711" t="s">
        <v>499</v>
      </c>
      <c r="AT36" s="703" t="s">
        <v>498</v>
      </c>
      <c r="AU36" s="703" t="s">
        <v>499</v>
      </c>
    </row>
    <row r="37" spans="1:47" s="405" customFormat="1" ht="25.5" customHeight="1">
      <c r="A37" s="699">
        <v>6</v>
      </c>
      <c r="B37" s="700" t="s">
        <v>558</v>
      </c>
      <c r="C37" s="681" t="s">
        <v>499</v>
      </c>
      <c r="D37" s="687"/>
      <c r="E37" s="687"/>
      <c r="F37" s="684" t="s">
        <v>499</v>
      </c>
      <c r="G37" s="685" t="s">
        <v>499</v>
      </c>
      <c r="H37" s="685" t="s">
        <v>499</v>
      </c>
      <c r="I37" s="685" t="s">
        <v>499</v>
      </c>
      <c r="J37" s="681" t="s">
        <v>499</v>
      </c>
      <c r="K37" s="687"/>
      <c r="L37" s="687"/>
      <c r="M37" s="684" t="s">
        <v>499</v>
      </c>
      <c r="N37" s="685" t="s">
        <v>499</v>
      </c>
      <c r="O37" s="685" t="s">
        <v>499</v>
      </c>
      <c r="P37" s="685" t="s">
        <v>499</v>
      </c>
      <c r="Q37" s="681" t="s">
        <v>499</v>
      </c>
      <c r="R37" s="687"/>
      <c r="S37" s="687"/>
      <c r="T37" s="701" t="s">
        <v>499</v>
      </c>
      <c r="U37" s="702" t="s">
        <v>499</v>
      </c>
      <c r="V37" s="702" t="s">
        <v>499</v>
      </c>
      <c r="W37" s="702" t="s">
        <v>499</v>
      </c>
      <c r="X37" s="703" t="s">
        <v>498</v>
      </c>
      <c r="Y37" s="704" t="s">
        <v>499</v>
      </c>
      <c r="Z37" s="687"/>
      <c r="AA37" s="687"/>
      <c r="AB37" s="716" t="s">
        <v>498</v>
      </c>
      <c r="AC37" s="717" t="s">
        <v>499</v>
      </c>
      <c r="AD37" s="718" t="s">
        <v>498</v>
      </c>
      <c r="AE37" s="717" t="s">
        <v>499</v>
      </c>
      <c r="AF37" s="718" t="s">
        <v>498</v>
      </c>
      <c r="AG37" s="717" t="s">
        <v>499</v>
      </c>
      <c r="AH37" s="718" t="s">
        <v>498</v>
      </c>
      <c r="AI37" s="717" t="s">
        <v>499</v>
      </c>
      <c r="AJ37" s="718" t="s">
        <v>498</v>
      </c>
      <c r="AK37" s="716" t="s">
        <v>499</v>
      </c>
      <c r="AL37" s="687"/>
      <c r="AM37" s="687"/>
      <c r="AN37" s="716" t="s">
        <v>498</v>
      </c>
      <c r="AO37" s="717" t="s">
        <v>499</v>
      </c>
      <c r="AP37" s="718" t="s">
        <v>498</v>
      </c>
      <c r="AQ37" s="717" t="s">
        <v>499</v>
      </c>
      <c r="AR37" s="703" t="s">
        <v>498</v>
      </c>
      <c r="AS37" s="703" t="s">
        <v>499</v>
      </c>
      <c r="AT37" s="703" t="s">
        <v>498</v>
      </c>
      <c r="AU37" s="703" t="s">
        <v>499</v>
      </c>
    </row>
    <row r="38" spans="1:47" s="405" customFormat="1" ht="25.5" customHeight="1">
      <c r="A38" s="699">
        <v>7</v>
      </c>
      <c r="B38" s="700" t="s">
        <v>559</v>
      </c>
      <c r="C38" s="681" t="s">
        <v>500</v>
      </c>
      <c r="D38" s="687"/>
      <c r="E38" s="687"/>
      <c r="F38" s="684" t="s">
        <v>500</v>
      </c>
      <c r="G38" s="685" t="s">
        <v>500</v>
      </c>
      <c r="H38" s="685" t="s">
        <v>500</v>
      </c>
      <c r="I38" s="685" t="s">
        <v>500</v>
      </c>
      <c r="J38" s="681" t="s">
        <v>500</v>
      </c>
      <c r="K38" s="687"/>
      <c r="L38" s="687"/>
      <c r="M38" s="684" t="s">
        <v>500</v>
      </c>
      <c r="N38" s="685" t="s">
        <v>500</v>
      </c>
      <c r="O38" s="685" t="s">
        <v>500</v>
      </c>
      <c r="P38" s="685" t="s">
        <v>500</v>
      </c>
      <c r="Q38" s="681" t="s">
        <v>500</v>
      </c>
      <c r="R38" s="687"/>
      <c r="S38" s="687"/>
      <c r="T38" s="701" t="s">
        <v>500</v>
      </c>
      <c r="U38" s="702" t="s">
        <v>500</v>
      </c>
      <c r="V38" s="702" t="s">
        <v>500</v>
      </c>
      <c r="W38" s="702" t="s">
        <v>500</v>
      </c>
      <c r="X38" s="703" t="s">
        <v>500</v>
      </c>
      <c r="Y38" s="704" t="s">
        <v>501</v>
      </c>
      <c r="Z38" s="687"/>
      <c r="AA38" s="687"/>
      <c r="AB38" s="715" t="s">
        <v>500</v>
      </c>
      <c r="AC38" s="709" t="s">
        <v>501</v>
      </c>
      <c r="AD38" s="708" t="s">
        <v>500</v>
      </c>
      <c r="AE38" s="709" t="s">
        <v>501</v>
      </c>
      <c r="AF38" s="708" t="s">
        <v>500</v>
      </c>
      <c r="AG38" s="709" t="s">
        <v>501</v>
      </c>
      <c r="AH38" s="708" t="s">
        <v>500</v>
      </c>
      <c r="AI38" s="709" t="s">
        <v>501</v>
      </c>
      <c r="AJ38" s="708" t="s">
        <v>500</v>
      </c>
      <c r="AK38" s="715" t="s">
        <v>501</v>
      </c>
      <c r="AL38" s="687"/>
      <c r="AM38" s="687"/>
      <c r="AN38" s="715" t="s">
        <v>500</v>
      </c>
      <c r="AO38" s="709" t="s">
        <v>501</v>
      </c>
      <c r="AP38" s="708" t="s">
        <v>500</v>
      </c>
      <c r="AQ38" s="709" t="s">
        <v>501</v>
      </c>
      <c r="AR38" s="710" t="s">
        <v>500</v>
      </c>
      <c r="AS38" s="711" t="s">
        <v>501</v>
      </c>
      <c r="AT38" s="703" t="s">
        <v>500</v>
      </c>
      <c r="AU38" s="703" t="s">
        <v>501</v>
      </c>
    </row>
    <row r="39" spans="1:47" s="405" customFormat="1" ht="25.5" customHeight="1">
      <c r="A39" s="699">
        <v>8</v>
      </c>
      <c r="B39" s="700" t="s">
        <v>560</v>
      </c>
      <c r="C39" s="681" t="s">
        <v>501</v>
      </c>
      <c r="D39" s="687"/>
      <c r="E39" s="687"/>
      <c r="F39" s="684" t="s">
        <v>501</v>
      </c>
      <c r="G39" s="685" t="s">
        <v>501</v>
      </c>
      <c r="H39" s="685" t="s">
        <v>501</v>
      </c>
      <c r="I39" s="685" t="s">
        <v>501</v>
      </c>
      <c r="J39" s="681" t="s">
        <v>501</v>
      </c>
      <c r="K39" s="687"/>
      <c r="L39" s="687"/>
      <c r="M39" s="684" t="s">
        <v>501</v>
      </c>
      <c r="N39" s="685" t="s">
        <v>501</v>
      </c>
      <c r="O39" s="685" t="s">
        <v>501</v>
      </c>
      <c r="P39" s="685" t="s">
        <v>501</v>
      </c>
      <c r="Q39" s="681" t="s">
        <v>501</v>
      </c>
      <c r="R39" s="687"/>
      <c r="S39" s="687"/>
      <c r="T39" s="701" t="s">
        <v>501</v>
      </c>
      <c r="U39" s="702" t="s">
        <v>501</v>
      </c>
      <c r="V39" s="702" t="s">
        <v>501</v>
      </c>
      <c r="W39" s="702" t="s">
        <v>501</v>
      </c>
      <c r="X39" s="703" t="s">
        <v>500</v>
      </c>
      <c r="Y39" s="704" t="s">
        <v>501</v>
      </c>
      <c r="Z39" s="687"/>
      <c r="AA39" s="687"/>
      <c r="AB39" s="716" t="s">
        <v>500</v>
      </c>
      <c r="AC39" s="717" t="s">
        <v>501</v>
      </c>
      <c r="AD39" s="718" t="s">
        <v>500</v>
      </c>
      <c r="AE39" s="717" t="s">
        <v>501</v>
      </c>
      <c r="AF39" s="718" t="s">
        <v>500</v>
      </c>
      <c r="AG39" s="717" t="s">
        <v>501</v>
      </c>
      <c r="AH39" s="718" t="s">
        <v>500</v>
      </c>
      <c r="AI39" s="717" t="s">
        <v>501</v>
      </c>
      <c r="AJ39" s="718" t="s">
        <v>500</v>
      </c>
      <c r="AK39" s="716" t="s">
        <v>501</v>
      </c>
      <c r="AL39" s="687"/>
      <c r="AM39" s="687"/>
      <c r="AN39" s="716" t="s">
        <v>500</v>
      </c>
      <c r="AO39" s="717" t="s">
        <v>501</v>
      </c>
      <c r="AP39" s="718" t="s">
        <v>500</v>
      </c>
      <c r="AQ39" s="717" t="s">
        <v>501</v>
      </c>
      <c r="AR39" s="703" t="s">
        <v>500</v>
      </c>
      <c r="AS39" s="703" t="s">
        <v>501</v>
      </c>
      <c r="AT39" s="703" t="s">
        <v>500</v>
      </c>
      <c r="AU39" s="703" t="s">
        <v>501</v>
      </c>
    </row>
    <row r="40" spans="1:47" s="405" customFormat="1" ht="25.5" customHeight="1">
      <c r="A40" s="699">
        <v>9</v>
      </c>
      <c r="B40" s="700" t="s">
        <v>561</v>
      </c>
      <c r="C40" s="681" t="s">
        <v>502</v>
      </c>
      <c r="D40" s="687" t="s">
        <v>562</v>
      </c>
      <c r="E40" s="687" t="s">
        <v>562</v>
      </c>
      <c r="F40" s="684" t="s">
        <v>502</v>
      </c>
      <c r="G40" s="685" t="s">
        <v>502</v>
      </c>
      <c r="H40" s="685" t="s">
        <v>502</v>
      </c>
      <c r="I40" s="685" t="s">
        <v>502</v>
      </c>
      <c r="J40" s="681" t="s">
        <v>502</v>
      </c>
      <c r="K40" s="687" t="s">
        <v>562</v>
      </c>
      <c r="L40" s="687" t="s">
        <v>562</v>
      </c>
      <c r="M40" s="684" t="s">
        <v>502</v>
      </c>
      <c r="N40" s="685" t="s">
        <v>502</v>
      </c>
      <c r="O40" s="685" t="s">
        <v>502</v>
      </c>
      <c r="P40" s="685" t="s">
        <v>502</v>
      </c>
      <c r="Q40" s="681" t="s">
        <v>502</v>
      </c>
      <c r="R40" s="687" t="s">
        <v>562</v>
      </c>
      <c r="S40" s="687" t="s">
        <v>562</v>
      </c>
      <c r="T40" s="701" t="s">
        <v>502</v>
      </c>
      <c r="U40" s="702" t="s">
        <v>502</v>
      </c>
      <c r="V40" s="702" t="s">
        <v>502</v>
      </c>
      <c r="W40" s="702" t="s">
        <v>502</v>
      </c>
      <c r="X40" s="703" t="s">
        <v>502</v>
      </c>
      <c r="Y40" s="704" t="s">
        <v>503</v>
      </c>
      <c r="Z40" s="687" t="s">
        <v>562</v>
      </c>
      <c r="AA40" s="687" t="s">
        <v>562</v>
      </c>
      <c r="AB40" s="715" t="s">
        <v>502</v>
      </c>
      <c r="AC40" s="709" t="s">
        <v>503</v>
      </c>
      <c r="AD40" s="708" t="s">
        <v>502</v>
      </c>
      <c r="AE40" s="709" t="s">
        <v>503</v>
      </c>
      <c r="AF40" s="708" t="s">
        <v>502</v>
      </c>
      <c r="AG40" s="709" t="s">
        <v>503</v>
      </c>
      <c r="AH40" s="708" t="s">
        <v>502</v>
      </c>
      <c r="AI40" s="709" t="s">
        <v>503</v>
      </c>
      <c r="AJ40" s="708" t="s">
        <v>502</v>
      </c>
      <c r="AK40" s="715" t="s">
        <v>503</v>
      </c>
      <c r="AL40" s="687" t="s">
        <v>562</v>
      </c>
      <c r="AM40" s="687" t="s">
        <v>562</v>
      </c>
      <c r="AN40" s="715" t="s">
        <v>502</v>
      </c>
      <c r="AO40" s="709" t="s">
        <v>503</v>
      </c>
      <c r="AP40" s="708" t="s">
        <v>502</v>
      </c>
      <c r="AQ40" s="709" t="s">
        <v>503</v>
      </c>
      <c r="AR40" s="710" t="s">
        <v>502</v>
      </c>
      <c r="AS40" s="711" t="s">
        <v>503</v>
      </c>
      <c r="AT40" s="703" t="s">
        <v>502</v>
      </c>
      <c r="AU40" s="703" t="s">
        <v>503</v>
      </c>
    </row>
    <row r="41" spans="1:47" s="405" customFormat="1" ht="25.5" customHeight="1">
      <c r="A41" s="699">
        <v>10</v>
      </c>
      <c r="B41" s="700" t="s">
        <v>563</v>
      </c>
      <c r="C41" s="681" t="s">
        <v>503</v>
      </c>
      <c r="D41" s="687"/>
      <c r="E41" s="688"/>
      <c r="F41" s="684" t="s">
        <v>503</v>
      </c>
      <c r="G41" s="685" t="s">
        <v>503</v>
      </c>
      <c r="H41" s="685" t="s">
        <v>503</v>
      </c>
      <c r="I41" s="685" t="s">
        <v>503</v>
      </c>
      <c r="J41" s="681" t="s">
        <v>503</v>
      </c>
      <c r="K41" s="687"/>
      <c r="L41" s="687"/>
      <c r="M41" s="684" t="s">
        <v>503</v>
      </c>
      <c r="N41" s="685" t="s">
        <v>503</v>
      </c>
      <c r="O41" s="685" t="s">
        <v>503</v>
      </c>
      <c r="P41" s="685" t="s">
        <v>503</v>
      </c>
      <c r="Q41" s="681" t="s">
        <v>503</v>
      </c>
      <c r="R41" s="687"/>
      <c r="S41" s="687"/>
      <c r="T41" s="701" t="s">
        <v>503</v>
      </c>
      <c r="U41" s="702" t="s">
        <v>503</v>
      </c>
      <c r="V41" s="702" t="s">
        <v>503</v>
      </c>
      <c r="W41" s="702" t="s">
        <v>503</v>
      </c>
      <c r="X41" s="703" t="s">
        <v>502</v>
      </c>
      <c r="Y41" s="704" t="s">
        <v>503</v>
      </c>
      <c r="Z41" s="687"/>
      <c r="AA41" s="687"/>
      <c r="AB41" s="716" t="s">
        <v>502</v>
      </c>
      <c r="AC41" s="717" t="s">
        <v>503</v>
      </c>
      <c r="AD41" s="718" t="s">
        <v>502</v>
      </c>
      <c r="AE41" s="717" t="s">
        <v>503</v>
      </c>
      <c r="AF41" s="718" t="s">
        <v>502</v>
      </c>
      <c r="AG41" s="717" t="s">
        <v>503</v>
      </c>
      <c r="AH41" s="718" t="s">
        <v>502</v>
      </c>
      <c r="AI41" s="717" t="s">
        <v>503</v>
      </c>
      <c r="AJ41" s="718" t="s">
        <v>502</v>
      </c>
      <c r="AK41" s="716" t="s">
        <v>503</v>
      </c>
      <c r="AL41" s="687"/>
      <c r="AM41" s="687"/>
      <c r="AN41" s="716" t="s">
        <v>502</v>
      </c>
      <c r="AO41" s="717" t="s">
        <v>503</v>
      </c>
      <c r="AP41" s="718" t="s">
        <v>502</v>
      </c>
      <c r="AQ41" s="717" t="s">
        <v>503</v>
      </c>
      <c r="AR41" s="703" t="s">
        <v>502</v>
      </c>
      <c r="AS41" s="703" t="s">
        <v>503</v>
      </c>
      <c r="AT41" s="703" t="s">
        <v>502</v>
      </c>
      <c r="AU41" s="703" t="s">
        <v>503</v>
      </c>
    </row>
    <row r="42" spans="1:47" s="405" customFormat="1" ht="25.5" customHeight="1">
      <c r="A42" s="699">
        <v>11</v>
      </c>
      <c r="B42" s="700" t="s">
        <v>564</v>
      </c>
      <c r="C42" s="681" t="s">
        <v>504</v>
      </c>
      <c r="D42" s="687"/>
      <c r="E42" s="688"/>
      <c r="F42" s="684" t="s">
        <v>504</v>
      </c>
      <c r="G42" s="685" t="s">
        <v>504</v>
      </c>
      <c r="H42" s="685" t="s">
        <v>504</v>
      </c>
      <c r="I42" s="685" t="s">
        <v>504</v>
      </c>
      <c r="J42" s="681" t="s">
        <v>504</v>
      </c>
      <c r="K42" s="687"/>
      <c r="L42" s="687"/>
      <c r="M42" s="684" t="s">
        <v>504</v>
      </c>
      <c r="N42" s="685" t="s">
        <v>504</v>
      </c>
      <c r="O42" s="685" t="s">
        <v>504</v>
      </c>
      <c r="P42" s="685" t="s">
        <v>504</v>
      </c>
      <c r="Q42" s="681" t="s">
        <v>504</v>
      </c>
      <c r="R42" s="687"/>
      <c r="S42" s="687"/>
      <c r="T42" s="684" t="s">
        <v>504</v>
      </c>
      <c r="U42" s="685" t="s">
        <v>504</v>
      </c>
      <c r="V42" s="685" t="s">
        <v>504</v>
      </c>
      <c r="W42" s="685" t="s">
        <v>504</v>
      </c>
      <c r="X42" s="703" t="s">
        <v>504</v>
      </c>
      <c r="Y42" s="704" t="s">
        <v>505</v>
      </c>
      <c r="Z42" s="687"/>
      <c r="AA42" s="687"/>
      <c r="AB42" s="715" t="s">
        <v>504</v>
      </c>
      <c r="AC42" s="709" t="s">
        <v>505</v>
      </c>
      <c r="AD42" s="708" t="s">
        <v>504</v>
      </c>
      <c r="AE42" s="709" t="s">
        <v>505</v>
      </c>
      <c r="AF42" s="708" t="s">
        <v>504</v>
      </c>
      <c r="AG42" s="709" t="s">
        <v>505</v>
      </c>
      <c r="AH42" s="708" t="s">
        <v>504</v>
      </c>
      <c r="AI42" s="709" t="s">
        <v>505</v>
      </c>
      <c r="AJ42" s="708" t="s">
        <v>504</v>
      </c>
      <c r="AK42" s="715" t="s">
        <v>505</v>
      </c>
      <c r="AL42" s="687"/>
      <c r="AM42" s="687"/>
      <c r="AN42" s="715" t="s">
        <v>504</v>
      </c>
      <c r="AO42" s="709" t="s">
        <v>505</v>
      </c>
      <c r="AP42" s="708" t="s">
        <v>504</v>
      </c>
      <c r="AQ42" s="709" t="s">
        <v>505</v>
      </c>
      <c r="AR42" s="710" t="s">
        <v>504</v>
      </c>
      <c r="AS42" s="711" t="s">
        <v>505</v>
      </c>
      <c r="AT42" s="703" t="s">
        <v>504</v>
      </c>
      <c r="AU42" s="703" t="s">
        <v>505</v>
      </c>
    </row>
    <row r="43" spans="1:47" s="405" customFormat="1" ht="25.5" customHeight="1" thickBot="1">
      <c r="A43" s="699">
        <v>12</v>
      </c>
      <c r="B43" s="700" t="s">
        <v>565</v>
      </c>
      <c r="C43" s="681" t="s">
        <v>505</v>
      </c>
      <c r="D43" s="719"/>
      <c r="E43" s="720"/>
      <c r="F43" s="684" t="s">
        <v>505</v>
      </c>
      <c r="G43" s="685" t="s">
        <v>505</v>
      </c>
      <c r="H43" s="685" t="s">
        <v>505</v>
      </c>
      <c r="I43" s="685" t="s">
        <v>505</v>
      </c>
      <c r="J43" s="681" t="s">
        <v>505</v>
      </c>
      <c r="K43" s="719"/>
      <c r="L43" s="719"/>
      <c r="M43" s="684" t="s">
        <v>505</v>
      </c>
      <c r="N43" s="685" t="s">
        <v>505</v>
      </c>
      <c r="O43" s="685" t="s">
        <v>505</v>
      </c>
      <c r="P43" s="685" t="s">
        <v>505</v>
      </c>
      <c r="Q43" s="681" t="s">
        <v>505</v>
      </c>
      <c r="R43" s="719"/>
      <c r="S43" s="719"/>
      <c r="T43" s="684" t="s">
        <v>505</v>
      </c>
      <c r="U43" s="685" t="s">
        <v>505</v>
      </c>
      <c r="V43" s="685" t="s">
        <v>505</v>
      </c>
      <c r="W43" s="685" t="s">
        <v>505</v>
      </c>
      <c r="X43" s="703" t="s">
        <v>504</v>
      </c>
      <c r="Y43" s="704" t="s">
        <v>505</v>
      </c>
      <c r="Z43" s="719"/>
      <c r="AA43" s="719"/>
      <c r="AB43" s="716" t="s">
        <v>504</v>
      </c>
      <c r="AC43" s="717" t="s">
        <v>505</v>
      </c>
      <c r="AD43" s="718" t="s">
        <v>504</v>
      </c>
      <c r="AE43" s="717" t="s">
        <v>505</v>
      </c>
      <c r="AF43" s="718" t="s">
        <v>504</v>
      </c>
      <c r="AG43" s="717" t="s">
        <v>505</v>
      </c>
      <c r="AH43" s="718" t="s">
        <v>504</v>
      </c>
      <c r="AI43" s="717" t="s">
        <v>505</v>
      </c>
      <c r="AJ43" s="718" t="s">
        <v>504</v>
      </c>
      <c r="AK43" s="716" t="s">
        <v>505</v>
      </c>
      <c r="AL43" s="719"/>
      <c r="AM43" s="719"/>
      <c r="AN43" s="716" t="s">
        <v>504</v>
      </c>
      <c r="AO43" s="717" t="s">
        <v>505</v>
      </c>
      <c r="AP43" s="718" t="s">
        <v>504</v>
      </c>
      <c r="AQ43" s="717" t="s">
        <v>505</v>
      </c>
      <c r="AR43" s="703" t="s">
        <v>504</v>
      </c>
      <c r="AS43" s="703" t="s">
        <v>505</v>
      </c>
      <c r="AT43" s="703" t="s">
        <v>504</v>
      </c>
      <c r="AU43" s="703" t="s">
        <v>505</v>
      </c>
    </row>
    <row r="44" spans="1:46" s="405" customFormat="1" ht="25.5" customHeight="1" hidden="1">
      <c r="A44" s="699">
        <v>13</v>
      </c>
      <c r="B44" s="700" t="s">
        <v>566</v>
      </c>
      <c r="C44" s="677"/>
      <c r="D44" s="721"/>
      <c r="E44" s="721"/>
      <c r="F44" s="677"/>
      <c r="G44" s="677"/>
      <c r="H44" s="677"/>
      <c r="I44" s="677"/>
      <c r="J44" s="677"/>
      <c r="K44" s="721"/>
      <c r="L44" s="721"/>
      <c r="M44" s="677"/>
      <c r="N44" s="677"/>
      <c r="O44" s="677"/>
      <c r="P44" s="677"/>
      <c r="Q44" s="677"/>
      <c r="R44" s="721"/>
      <c r="S44" s="721"/>
      <c r="T44" s="677"/>
      <c r="U44" s="677"/>
      <c r="V44" s="677"/>
      <c r="W44" s="677"/>
      <c r="X44" s="677"/>
      <c r="Y44" s="677"/>
      <c r="Z44" s="721"/>
      <c r="AA44" s="721"/>
      <c r="AB44" s="677"/>
      <c r="AC44" s="677"/>
      <c r="AD44" s="677"/>
      <c r="AE44" s="677"/>
      <c r="AF44" s="677"/>
      <c r="AG44" s="677"/>
      <c r="AH44" s="677"/>
      <c r="AI44" s="677"/>
      <c r="AJ44" s="677"/>
      <c r="AK44" s="677"/>
      <c r="AL44" s="721"/>
      <c r="AM44" s="721"/>
      <c r="AN44" s="677"/>
      <c r="AO44" s="677"/>
      <c r="AP44" s="677"/>
      <c r="AQ44" s="677"/>
      <c r="AR44" s="677"/>
      <c r="AS44" s="677"/>
      <c r="AT44" s="677"/>
    </row>
    <row r="45" spans="1:46" s="405" customFormat="1" ht="25.5" customHeight="1" hidden="1">
      <c r="A45" s="699">
        <v>14</v>
      </c>
      <c r="B45" s="700" t="s">
        <v>567</v>
      </c>
      <c r="C45" s="677"/>
      <c r="D45" s="721"/>
      <c r="E45" s="721"/>
      <c r="F45" s="677"/>
      <c r="G45" s="677"/>
      <c r="H45" s="677"/>
      <c r="I45" s="677"/>
      <c r="J45" s="677"/>
      <c r="K45" s="721"/>
      <c r="L45" s="721"/>
      <c r="M45" s="677"/>
      <c r="N45" s="677"/>
      <c r="O45" s="677"/>
      <c r="P45" s="677"/>
      <c r="Q45" s="677"/>
      <c r="R45" s="721"/>
      <c r="S45" s="721"/>
      <c r="T45" s="677"/>
      <c r="U45" s="677"/>
      <c r="V45" s="677"/>
      <c r="W45" s="677"/>
      <c r="X45" s="677"/>
      <c r="Y45" s="677"/>
      <c r="Z45" s="721"/>
      <c r="AA45" s="721"/>
      <c r="AB45" s="677"/>
      <c r="AC45" s="677"/>
      <c r="AD45" s="677"/>
      <c r="AE45" s="677"/>
      <c r="AF45" s="677"/>
      <c r="AG45" s="677"/>
      <c r="AH45" s="677"/>
      <c r="AI45" s="677"/>
      <c r="AJ45" s="677"/>
      <c r="AK45" s="677"/>
      <c r="AL45" s="721"/>
      <c r="AM45" s="721"/>
      <c r="AN45" s="677"/>
      <c r="AO45" s="677"/>
      <c r="AP45" s="677"/>
      <c r="AQ45" s="677"/>
      <c r="AR45" s="677"/>
      <c r="AS45" s="677"/>
      <c r="AT45" s="677"/>
    </row>
    <row r="46" spans="1:46" s="405" customFormat="1" ht="25.5" customHeight="1" hidden="1">
      <c r="A46" s="699">
        <v>15</v>
      </c>
      <c r="B46" s="700" t="s">
        <v>568</v>
      </c>
      <c r="C46" s="677"/>
      <c r="D46" s="721"/>
      <c r="E46" s="721"/>
      <c r="F46" s="677"/>
      <c r="G46" s="677"/>
      <c r="H46" s="677"/>
      <c r="I46" s="677"/>
      <c r="J46" s="677"/>
      <c r="K46" s="721"/>
      <c r="L46" s="721"/>
      <c r="M46" s="677"/>
      <c r="N46" s="677"/>
      <c r="O46" s="677"/>
      <c r="P46" s="677"/>
      <c r="Q46" s="677"/>
      <c r="R46" s="721"/>
      <c r="S46" s="721"/>
      <c r="T46" s="677"/>
      <c r="U46" s="677"/>
      <c r="V46" s="677"/>
      <c r="W46" s="677"/>
      <c r="X46" s="677"/>
      <c r="Y46" s="677"/>
      <c r="Z46" s="721"/>
      <c r="AA46" s="721"/>
      <c r="AB46" s="677"/>
      <c r="AC46" s="677"/>
      <c r="AD46" s="677"/>
      <c r="AE46" s="677"/>
      <c r="AF46" s="677"/>
      <c r="AG46" s="677"/>
      <c r="AH46" s="677"/>
      <c r="AI46" s="677"/>
      <c r="AJ46" s="677"/>
      <c r="AK46" s="677"/>
      <c r="AL46" s="721"/>
      <c r="AM46" s="721"/>
      <c r="AN46" s="677"/>
      <c r="AO46" s="677"/>
      <c r="AP46" s="677"/>
      <c r="AQ46" s="677"/>
      <c r="AR46" s="677"/>
      <c r="AS46" s="677"/>
      <c r="AT46" s="677"/>
    </row>
    <row r="47" spans="1:46" s="405" customFormat="1" ht="25.5" customHeight="1" hidden="1">
      <c r="A47" s="699">
        <v>16</v>
      </c>
      <c r="B47" s="700" t="s">
        <v>569</v>
      </c>
      <c r="C47" s="677"/>
      <c r="D47" s="721"/>
      <c r="E47" s="721"/>
      <c r="F47" s="677"/>
      <c r="G47" s="677"/>
      <c r="H47" s="677"/>
      <c r="I47" s="677"/>
      <c r="J47" s="677"/>
      <c r="K47" s="721"/>
      <c r="L47" s="721"/>
      <c r="M47" s="677"/>
      <c r="N47" s="677"/>
      <c r="O47" s="677"/>
      <c r="P47" s="677"/>
      <c r="Q47" s="677"/>
      <c r="R47" s="721"/>
      <c r="S47" s="721"/>
      <c r="T47" s="677"/>
      <c r="U47" s="677"/>
      <c r="V47" s="677"/>
      <c r="W47" s="677"/>
      <c r="X47" s="677"/>
      <c r="Y47" s="677"/>
      <c r="Z47" s="721"/>
      <c r="AA47" s="721"/>
      <c r="AB47" s="677"/>
      <c r="AC47" s="677"/>
      <c r="AD47" s="677"/>
      <c r="AE47" s="677"/>
      <c r="AF47" s="677"/>
      <c r="AG47" s="677"/>
      <c r="AH47" s="677"/>
      <c r="AI47" s="677"/>
      <c r="AJ47" s="677"/>
      <c r="AK47" s="677"/>
      <c r="AL47" s="721"/>
      <c r="AM47" s="721"/>
      <c r="AN47" s="677"/>
      <c r="AO47" s="677"/>
      <c r="AP47" s="677"/>
      <c r="AQ47" s="677"/>
      <c r="AR47" s="677"/>
      <c r="AS47" s="677"/>
      <c r="AT47" s="677"/>
    </row>
    <row r="48" spans="1:46" s="405" customFormat="1" ht="25.5" customHeight="1" hidden="1">
      <c r="A48" s="699">
        <v>17</v>
      </c>
      <c r="B48" s="700" t="s">
        <v>570</v>
      </c>
      <c r="C48" s="677"/>
      <c r="D48" s="721"/>
      <c r="E48" s="721"/>
      <c r="F48" s="677"/>
      <c r="G48" s="677"/>
      <c r="H48" s="677"/>
      <c r="I48" s="677"/>
      <c r="J48" s="677"/>
      <c r="K48" s="721"/>
      <c r="L48" s="721"/>
      <c r="M48" s="677"/>
      <c r="N48" s="677"/>
      <c r="O48" s="677"/>
      <c r="P48" s="677"/>
      <c r="Q48" s="677"/>
      <c r="R48" s="721"/>
      <c r="S48" s="721"/>
      <c r="T48" s="677"/>
      <c r="U48" s="677"/>
      <c r="V48" s="677"/>
      <c r="W48" s="677"/>
      <c r="X48" s="677"/>
      <c r="Y48" s="677"/>
      <c r="Z48" s="721"/>
      <c r="AA48" s="721"/>
      <c r="AB48" s="677"/>
      <c r="AC48" s="677"/>
      <c r="AD48" s="677"/>
      <c r="AE48" s="677"/>
      <c r="AF48" s="677"/>
      <c r="AG48" s="677"/>
      <c r="AH48" s="677"/>
      <c r="AI48" s="677"/>
      <c r="AJ48" s="677"/>
      <c r="AK48" s="677"/>
      <c r="AL48" s="721"/>
      <c r="AM48" s="721"/>
      <c r="AN48" s="677"/>
      <c r="AO48" s="677"/>
      <c r="AP48" s="677"/>
      <c r="AQ48" s="677"/>
      <c r="AR48" s="677"/>
      <c r="AS48" s="677"/>
      <c r="AT48" s="677"/>
    </row>
    <row r="49" ht="39.75" customHeight="1"/>
    <row r="50" spans="2:38" ht="51" thickBot="1">
      <c r="B50" s="679"/>
      <c r="C50" s="736" t="s">
        <v>545</v>
      </c>
      <c r="V50" s="737" t="s">
        <v>546</v>
      </c>
      <c r="W50" s="680"/>
      <c r="Z50" s="680"/>
      <c r="AI50" s="1792">
        <f>(10*4000)+(6384+6384)+(6640+6640)*10/12</f>
        <v>63834.666666666664</v>
      </c>
      <c r="AJ50" s="1793"/>
      <c r="AK50" s="1793"/>
      <c r="AL50" s="737" t="s">
        <v>598</v>
      </c>
    </row>
    <row r="51" spans="3:47" s="405" customFormat="1" ht="25.5" customHeight="1" thickBot="1">
      <c r="C51" s="681" t="s">
        <v>571</v>
      </c>
      <c r="D51" s="682"/>
      <c r="E51" s="683"/>
      <c r="F51" s="684" t="s">
        <v>587</v>
      </c>
      <c r="G51" s="685" t="s">
        <v>587</v>
      </c>
      <c r="H51" s="685" t="s">
        <v>541</v>
      </c>
      <c r="I51" s="685" t="s">
        <v>541</v>
      </c>
      <c r="J51" s="681" t="s">
        <v>541</v>
      </c>
      <c r="K51" s="682"/>
      <c r="L51" s="682"/>
      <c r="M51" s="684" t="s">
        <v>541</v>
      </c>
      <c r="N51" s="685" t="s">
        <v>588</v>
      </c>
      <c r="O51" s="685" t="s">
        <v>587</v>
      </c>
      <c r="P51" s="685" t="s">
        <v>541</v>
      </c>
      <c r="Q51" s="681" t="s">
        <v>541</v>
      </c>
      <c r="R51" s="682"/>
      <c r="S51" s="682"/>
      <c r="T51" s="684" t="s">
        <v>541</v>
      </c>
      <c r="U51" s="685" t="s">
        <v>541</v>
      </c>
      <c r="V51" s="685" t="s">
        <v>541</v>
      </c>
      <c r="W51" s="685" t="s">
        <v>587</v>
      </c>
      <c r="X51" s="1784" t="s">
        <v>589</v>
      </c>
      <c r="Y51" s="1785"/>
      <c r="Z51" s="682"/>
      <c r="AA51" s="686"/>
      <c r="AB51" s="1784" t="s">
        <v>541</v>
      </c>
      <c r="AC51" s="1784"/>
      <c r="AD51" s="1784" t="s">
        <v>590</v>
      </c>
      <c r="AE51" s="1784"/>
      <c r="AF51" s="1784" t="s">
        <v>591</v>
      </c>
      <c r="AG51" s="1784"/>
      <c r="AH51" s="1784" t="s">
        <v>541</v>
      </c>
      <c r="AI51" s="1784"/>
      <c r="AJ51" s="1784" t="s">
        <v>541</v>
      </c>
      <c r="AK51" s="1784"/>
      <c r="AL51" s="677"/>
      <c r="AM51" s="677"/>
      <c r="AN51" s="1784" t="s">
        <v>541</v>
      </c>
      <c r="AO51" s="1784"/>
      <c r="AP51" s="1784" t="s">
        <v>541</v>
      </c>
      <c r="AQ51" s="1784"/>
      <c r="AR51" s="1784" t="s">
        <v>542</v>
      </c>
      <c r="AS51" s="1784"/>
      <c r="AT51" s="1784" t="s">
        <v>542</v>
      </c>
      <c r="AU51" s="1784"/>
    </row>
    <row r="52" spans="3:47" s="724" customFormat="1" ht="25.5" customHeight="1">
      <c r="C52" s="725" t="s">
        <v>573</v>
      </c>
      <c r="D52" s="726"/>
      <c r="E52" s="727"/>
      <c r="F52" s="728" t="s">
        <v>574</v>
      </c>
      <c r="G52" s="729" t="s">
        <v>510</v>
      </c>
      <c r="H52" s="729" t="s">
        <v>511</v>
      </c>
      <c r="I52" s="729" t="s">
        <v>512</v>
      </c>
      <c r="J52" s="725" t="s">
        <v>513</v>
      </c>
      <c r="K52" s="726"/>
      <c r="L52" s="726"/>
      <c r="M52" s="728" t="s">
        <v>575</v>
      </c>
      <c r="N52" s="729" t="s">
        <v>515</v>
      </c>
      <c r="O52" s="729" t="s">
        <v>516</v>
      </c>
      <c r="P52" s="729" t="s">
        <v>517</v>
      </c>
      <c r="Q52" s="725" t="s">
        <v>518</v>
      </c>
      <c r="R52" s="726"/>
      <c r="S52" s="726"/>
      <c r="T52" s="728" t="s">
        <v>576</v>
      </c>
      <c r="U52" s="729" t="s">
        <v>577</v>
      </c>
      <c r="V52" s="729" t="s">
        <v>535</v>
      </c>
      <c r="W52" s="729" t="s">
        <v>536</v>
      </c>
      <c r="X52" s="729" t="s">
        <v>537</v>
      </c>
      <c r="Y52" s="725" t="s">
        <v>538</v>
      </c>
      <c r="Z52" s="726"/>
      <c r="AA52" s="730"/>
      <c r="AB52" s="731" t="s">
        <v>578</v>
      </c>
      <c r="AC52" s="731" t="s">
        <v>520</v>
      </c>
      <c r="AD52" s="731" t="s">
        <v>521</v>
      </c>
      <c r="AE52" s="731" t="s">
        <v>522</v>
      </c>
      <c r="AF52" s="731" t="s">
        <v>523</v>
      </c>
      <c r="AG52" s="731" t="s">
        <v>524</v>
      </c>
      <c r="AH52" s="731" t="s">
        <v>525</v>
      </c>
      <c r="AI52" s="731" t="s">
        <v>526</v>
      </c>
      <c r="AJ52" s="731" t="s">
        <v>527</v>
      </c>
      <c r="AK52" s="731" t="s">
        <v>528</v>
      </c>
      <c r="AL52" s="732"/>
      <c r="AM52" s="733"/>
      <c r="AN52" s="731" t="s">
        <v>579</v>
      </c>
      <c r="AO52" s="731" t="s">
        <v>530</v>
      </c>
      <c r="AP52" s="731" t="s">
        <v>531</v>
      </c>
      <c r="AQ52" s="731" t="s">
        <v>532</v>
      </c>
      <c r="AR52" s="731" t="s">
        <v>580</v>
      </c>
      <c r="AS52" s="734" t="s">
        <v>539</v>
      </c>
      <c r="AT52" s="729" t="s">
        <v>580</v>
      </c>
      <c r="AU52" s="734" t="s">
        <v>540</v>
      </c>
    </row>
    <row r="53" spans="3:47" s="405" customFormat="1" ht="25.5" customHeight="1">
      <c r="C53" s="681">
        <v>1</v>
      </c>
      <c r="D53" s="687">
        <v>2</v>
      </c>
      <c r="E53" s="688">
        <v>3</v>
      </c>
      <c r="F53" s="684">
        <v>4</v>
      </c>
      <c r="G53" s="685">
        <v>5</v>
      </c>
      <c r="H53" s="685">
        <v>6</v>
      </c>
      <c r="I53" s="685">
        <v>7</v>
      </c>
      <c r="J53" s="681">
        <v>8</v>
      </c>
      <c r="K53" s="687">
        <v>9</v>
      </c>
      <c r="L53" s="687">
        <v>10</v>
      </c>
      <c r="M53" s="684">
        <v>11</v>
      </c>
      <c r="N53" s="685">
        <v>12</v>
      </c>
      <c r="O53" s="685">
        <v>13</v>
      </c>
      <c r="P53" s="685">
        <v>14</v>
      </c>
      <c r="Q53" s="681">
        <v>15</v>
      </c>
      <c r="R53" s="687">
        <v>16</v>
      </c>
      <c r="S53" s="687">
        <v>17</v>
      </c>
      <c r="T53" s="684">
        <v>18</v>
      </c>
      <c r="U53" s="685">
        <v>19</v>
      </c>
      <c r="V53" s="685">
        <v>20</v>
      </c>
      <c r="W53" s="685">
        <v>21</v>
      </c>
      <c r="X53" s="1784">
        <v>22</v>
      </c>
      <c r="Y53" s="1786"/>
      <c r="Z53" s="687">
        <v>23</v>
      </c>
      <c r="AA53" s="687">
        <v>24</v>
      </c>
      <c r="AB53" s="1784">
        <v>25</v>
      </c>
      <c r="AC53" s="1786"/>
      <c r="AD53" s="1784">
        <v>26</v>
      </c>
      <c r="AE53" s="1786"/>
      <c r="AF53" s="1784">
        <v>27</v>
      </c>
      <c r="AG53" s="1786"/>
      <c r="AH53" s="1784">
        <v>28</v>
      </c>
      <c r="AI53" s="1786"/>
      <c r="AJ53" s="1784">
        <v>29</v>
      </c>
      <c r="AK53" s="1786"/>
      <c r="AL53" s="687">
        <v>30</v>
      </c>
      <c r="AM53" s="687">
        <v>31</v>
      </c>
      <c r="AN53" s="1784">
        <v>32</v>
      </c>
      <c r="AO53" s="1786"/>
      <c r="AP53" s="1784">
        <v>33</v>
      </c>
      <c r="AQ53" s="1786"/>
      <c r="AR53" s="1784">
        <v>34</v>
      </c>
      <c r="AS53" s="1786"/>
      <c r="AT53" s="1784">
        <v>35</v>
      </c>
      <c r="AU53" s="1791"/>
    </row>
    <row r="54" spans="2:47" s="405" customFormat="1" ht="25.5" customHeight="1">
      <c r="B54" s="722" t="s">
        <v>491</v>
      </c>
      <c r="C54" s="689">
        <v>42412</v>
      </c>
      <c r="D54" s="690">
        <v>42413</v>
      </c>
      <c r="E54" s="691">
        <v>42414</v>
      </c>
      <c r="F54" s="692">
        <v>42415</v>
      </c>
      <c r="G54" s="693">
        <v>42416</v>
      </c>
      <c r="H54" s="693">
        <v>42417</v>
      </c>
      <c r="I54" s="693">
        <v>42418</v>
      </c>
      <c r="J54" s="689">
        <v>42419</v>
      </c>
      <c r="K54" s="690">
        <v>42420</v>
      </c>
      <c r="L54" s="690">
        <v>42421</v>
      </c>
      <c r="M54" s="692">
        <v>42422</v>
      </c>
      <c r="N54" s="693">
        <v>42423</v>
      </c>
      <c r="O54" s="693">
        <v>42424</v>
      </c>
      <c r="P54" s="693">
        <v>42425</v>
      </c>
      <c r="Q54" s="689">
        <v>42426</v>
      </c>
      <c r="R54" s="690">
        <v>42427</v>
      </c>
      <c r="S54" s="690">
        <v>42428</v>
      </c>
      <c r="T54" s="692">
        <v>42429</v>
      </c>
      <c r="U54" s="693">
        <v>42430</v>
      </c>
      <c r="V54" s="693">
        <v>42431</v>
      </c>
      <c r="W54" s="693">
        <v>42432</v>
      </c>
      <c r="X54" s="1787">
        <v>42433</v>
      </c>
      <c r="Y54" s="1788"/>
      <c r="Z54" s="690">
        <v>42434</v>
      </c>
      <c r="AA54" s="690">
        <v>42435</v>
      </c>
      <c r="AB54" s="1787">
        <v>42436</v>
      </c>
      <c r="AC54" s="1788"/>
      <c r="AD54" s="1787">
        <v>42437</v>
      </c>
      <c r="AE54" s="1788"/>
      <c r="AF54" s="1787">
        <v>42438</v>
      </c>
      <c r="AG54" s="1788"/>
      <c r="AH54" s="1787">
        <v>42439</v>
      </c>
      <c r="AI54" s="1788"/>
      <c r="AJ54" s="1787">
        <v>42440</v>
      </c>
      <c r="AK54" s="1788"/>
      <c r="AL54" s="690">
        <v>42441</v>
      </c>
      <c r="AM54" s="690">
        <v>42442</v>
      </c>
      <c r="AN54" s="1787">
        <v>42443</v>
      </c>
      <c r="AO54" s="1788"/>
      <c r="AP54" s="1787">
        <v>42444</v>
      </c>
      <c r="AQ54" s="1788"/>
      <c r="AR54" s="1787">
        <v>42445</v>
      </c>
      <c r="AS54" s="1788"/>
      <c r="AT54" s="1787">
        <v>42446</v>
      </c>
      <c r="AU54" s="1787"/>
    </row>
    <row r="55" spans="3:47" s="405" customFormat="1" ht="25.5" customHeight="1" thickBot="1">
      <c r="C55" s="694">
        <f aca="true" t="shared" si="2" ref="C55:X55">C54</f>
        <v>42412</v>
      </c>
      <c r="D55" s="695">
        <f t="shared" si="2"/>
        <v>42413</v>
      </c>
      <c r="E55" s="696">
        <f t="shared" si="2"/>
        <v>42414</v>
      </c>
      <c r="F55" s="697">
        <f t="shared" si="2"/>
        <v>42415</v>
      </c>
      <c r="G55" s="698">
        <f t="shared" si="2"/>
        <v>42416</v>
      </c>
      <c r="H55" s="698">
        <f t="shared" si="2"/>
        <v>42417</v>
      </c>
      <c r="I55" s="698">
        <f t="shared" si="2"/>
        <v>42418</v>
      </c>
      <c r="J55" s="694">
        <f t="shared" si="2"/>
        <v>42419</v>
      </c>
      <c r="K55" s="695">
        <f t="shared" si="2"/>
        <v>42420</v>
      </c>
      <c r="L55" s="695">
        <f t="shared" si="2"/>
        <v>42421</v>
      </c>
      <c r="M55" s="697">
        <f t="shared" si="2"/>
        <v>42422</v>
      </c>
      <c r="N55" s="698">
        <f t="shared" si="2"/>
        <v>42423</v>
      </c>
      <c r="O55" s="698">
        <f t="shared" si="2"/>
        <v>42424</v>
      </c>
      <c r="P55" s="698">
        <f t="shared" si="2"/>
        <v>42425</v>
      </c>
      <c r="Q55" s="694">
        <f t="shared" si="2"/>
        <v>42426</v>
      </c>
      <c r="R55" s="695">
        <f t="shared" si="2"/>
        <v>42427</v>
      </c>
      <c r="S55" s="695">
        <f t="shared" si="2"/>
        <v>42428</v>
      </c>
      <c r="T55" s="697">
        <f t="shared" si="2"/>
        <v>42429</v>
      </c>
      <c r="U55" s="698">
        <f t="shared" si="2"/>
        <v>42430</v>
      </c>
      <c r="V55" s="698">
        <f t="shared" si="2"/>
        <v>42431</v>
      </c>
      <c r="W55" s="698">
        <f t="shared" si="2"/>
        <v>42432</v>
      </c>
      <c r="X55" s="1789">
        <f t="shared" si="2"/>
        <v>42433</v>
      </c>
      <c r="Y55" s="1790"/>
      <c r="Z55" s="695">
        <f>Z54</f>
        <v>42434</v>
      </c>
      <c r="AA55" s="695">
        <f>AA54</f>
        <v>42435</v>
      </c>
      <c r="AB55" s="1789">
        <f>AB54</f>
        <v>42436</v>
      </c>
      <c r="AC55" s="1790"/>
      <c r="AD55" s="1789">
        <f>AD54</f>
        <v>42437</v>
      </c>
      <c r="AE55" s="1790"/>
      <c r="AF55" s="1789">
        <f>AF54</f>
        <v>42438</v>
      </c>
      <c r="AG55" s="1790"/>
      <c r="AH55" s="1789">
        <f>AH54</f>
        <v>42439</v>
      </c>
      <c r="AI55" s="1790"/>
      <c r="AJ55" s="1789">
        <f>AJ54</f>
        <v>42440</v>
      </c>
      <c r="AK55" s="1790"/>
      <c r="AL55" s="695">
        <f>AL54</f>
        <v>42441</v>
      </c>
      <c r="AM55" s="695">
        <f>AM54</f>
        <v>42442</v>
      </c>
      <c r="AN55" s="1789">
        <f>AN54</f>
        <v>42443</v>
      </c>
      <c r="AO55" s="1790"/>
      <c r="AP55" s="1789">
        <f>AP54</f>
        <v>42444</v>
      </c>
      <c r="AQ55" s="1790"/>
      <c r="AR55" s="1789">
        <f>AR54</f>
        <v>42445</v>
      </c>
      <c r="AS55" s="1790"/>
      <c r="AT55" s="1789">
        <f>AT54</f>
        <v>42446</v>
      </c>
      <c r="AU55" s="1789"/>
    </row>
    <row r="56" spans="1:47" s="405" customFormat="1" ht="25.5" customHeight="1">
      <c r="A56" s="699">
        <v>1</v>
      </c>
      <c r="B56" s="723" t="s">
        <v>492</v>
      </c>
      <c r="C56" s="681" t="s">
        <v>494</v>
      </c>
      <c r="D56" s="687"/>
      <c r="E56" s="688"/>
      <c r="F56" s="684" t="s">
        <v>592</v>
      </c>
      <c r="G56" s="685" t="s">
        <v>593</v>
      </c>
      <c r="H56" s="685" t="s">
        <v>494</v>
      </c>
      <c r="I56" s="685" t="s">
        <v>494</v>
      </c>
      <c r="J56" s="681" t="s">
        <v>594</v>
      </c>
      <c r="K56" s="687"/>
      <c r="L56" s="687"/>
      <c r="M56" s="684" t="s">
        <v>494</v>
      </c>
      <c r="N56" s="685" t="s">
        <v>494</v>
      </c>
      <c r="O56" s="685" t="s">
        <v>494</v>
      </c>
      <c r="P56" s="685" t="s">
        <v>494</v>
      </c>
      <c r="Q56" s="681" t="s">
        <v>494</v>
      </c>
      <c r="R56" s="687"/>
      <c r="S56" s="687"/>
      <c r="T56" s="701" t="s">
        <v>494</v>
      </c>
      <c r="U56" s="702" t="s">
        <v>494</v>
      </c>
      <c r="V56" s="702" t="s">
        <v>592</v>
      </c>
      <c r="W56" s="702" t="s">
        <v>592</v>
      </c>
      <c r="X56" s="703" t="s">
        <v>494</v>
      </c>
      <c r="Y56" s="704" t="s">
        <v>495</v>
      </c>
      <c r="Z56" s="687"/>
      <c r="AA56" s="687"/>
      <c r="AB56" s="705" t="s">
        <v>494</v>
      </c>
      <c r="AC56" s="706" t="s">
        <v>495</v>
      </c>
      <c r="AD56" s="707" t="s">
        <v>595</v>
      </c>
      <c r="AE56" s="706" t="s">
        <v>495</v>
      </c>
      <c r="AF56" s="707" t="s">
        <v>494</v>
      </c>
      <c r="AG56" s="706" t="s">
        <v>495</v>
      </c>
      <c r="AH56" s="707" t="s">
        <v>494</v>
      </c>
      <c r="AI56" s="706" t="s">
        <v>495</v>
      </c>
      <c r="AJ56" s="707" t="s">
        <v>494</v>
      </c>
      <c r="AK56" s="705" t="s">
        <v>495</v>
      </c>
      <c r="AL56" s="687"/>
      <c r="AM56" s="687"/>
      <c r="AN56" s="705" t="s">
        <v>593</v>
      </c>
      <c r="AO56" s="706" t="s">
        <v>495</v>
      </c>
      <c r="AP56" s="707" t="s">
        <v>494</v>
      </c>
      <c r="AQ56" s="705" t="s">
        <v>495</v>
      </c>
      <c r="AR56" s="708" t="s">
        <v>494</v>
      </c>
      <c r="AS56" s="709" t="s">
        <v>495</v>
      </c>
      <c r="AT56" s="703" t="s">
        <v>494</v>
      </c>
      <c r="AU56" s="703" t="s">
        <v>495</v>
      </c>
    </row>
    <row r="57" spans="1:47" s="405" customFormat="1" ht="25.5" customHeight="1">
      <c r="A57" s="699">
        <v>2</v>
      </c>
      <c r="B57" s="723" t="s">
        <v>493</v>
      </c>
      <c r="C57" s="681" t="s">
        <v>495</v>
      </c>
      <c r="D57" s="687"/>
      <c r="E57" s="688"/>
      <c r="F57" s="684" t="s">
        <v>495</v>
      </c>
      <c r="G57" s="685" t="s">
        <v>495</v>
      </c>
      <c r="H57" s="685" t="s">
        <v>495</v>
      </c>
      <c r="I57" s="685" t="s">
        <v>495</v>
      </c>
      <c r="J57" s="681" t="s">
        <v>495</v>
      </c>
      <c r="K57" s="687"/>
      <c r="L57" s="687"/>
      <c r="M57" s="684" t="s">
        <v>495</v>
      </c>
      <c r="N57" s="685" t="s">
        <v>495</v>
      </c>
      <c r="O57" s="685" t="s">
        <v>495</v>
      </c>
      <c r="P57" s="685" t="s">
        <v>495</v>
      </c>
      <c r="Q57" s="681" t="s">
        <v>495</v>
      </c>
      <c r="R57" s="687"/>
      <c r="S57" s="687"/>
      <c r="T57" s="701" t="s">
        <v>495</v>
      </c>
      <c r="U57" s="702" t="s">
        <v>495</v>
      </c>
      <c r="V57" s="702" t="s">
        <v>495</v>
      </c>
      <c r="W57" s="702" t="s">
        <v>495</v>
      </c>
      <c r="X57" s="703" t="s">
        <v>592</v>
      </c>
      <c r="Y57" s="704" t="s">
        <v>495</v>
      </c>
      <c r="Z57" s="687"/>
      <c r="AA57" s="687"/>
      <c r="AB57" s="712" t="s">
        <v>494</v>
      </c>
      <c r="AC57" s="713" t="s">
        <v>495</v>
      </c>
      <c r="AD57" s="714" t="s">
        <v>494</v>
      </c>
      <c r="AE57" s="713" t="s">
        <v>495</v>
      </c>
      <c r="AF57" s="714" t="s">
        <v>494</v>
      </c>
      <c r="AG57" s="713" t="s">
        <v>495</v>
      </c>
      <c r="AH57" s="714" t="s">
        <v>592</v>
      </c>
      <c r="AI57" s="713" t="s">
        <v>495</v>
      </c>
      <c r="AJ57" s="714" t="s">
        <v>583</v>
      </c>
      <c r="AK57" s="712" t="s">
        <v>495</v>
      </c>
      <c r="AL57" s="687"/>
      <c r="AM57" s="687"/>
      <c r="AN57" s="712" t="s">
        <v>583</v>
      </c>
      <c r="AO57" s="713" t="s">
        <v>495</v>
      </c>
      <c r="AP57" s="714" t="s">
        <v>583</v>
      </c>
      <c r="AQ57" s="712" t="s">
        <v>495</v>
      </c>
      <c r="AR57" s="703" t="s">
        <v>583</v>
      </c>
      <c r="AS57" s="703" t="s">
        <v>495</v>
      </c>
      <c r="AT57" s="703" t="s">
        <v>583</v>
      </c>
      <c r="AU57" s="703" t="s">
        <v>495</v>
      </c>
    </row>
    <row r="58" spans="1:47" s="405" customFormat="1" ht="25.5" customHeight="1">
      <c r="A58" s="699">
        <v>3</v>
      </c>
      <c r="B58" s="723" t="s">
        <v>585</v>
      </c>
      <c r="C58" s="681" t="s">
        <v>496</v>
      </c>
      <c r="D58" s="687" t="s">
        <v>547</v>
      </c>
      <c r="E58" s="687" t="s">
        <v>547</v>
      </c>
      <c r="F58" s="684" t="s">
        <v>496</v>
      </c>
      <c r="G58" s="685" t="s">
        <v>496</v>
      </c>
      <c r="H58" s="685" t="s">
        <v>496</v>
      </c>
      <c r="I58" s="685" t="s">
        <v>496</v>
      </c>
      <c r="J58" s="681" t="s">
        <v>496</v>
      </c>
      <c r="K58" s="687" t="s">
        <v>547</v>
      </c>
      <c r="L58" s="687" t="s">
        <v>547</v>
      </c>
      <c r="M58" s="684" t="s">
        <v>496</v>
      </c>
      <c r="N58" s="685" t="s">
        <v>496</v>
      </c>
      <c r="O58" s="685" t="s">
        <v>496</v>
      </c>
      <c r="P58" s="685" t="s">
        <v>496</v>
      </c>
      <c r="Q58" s="681" t="s">
        <v>496</v>
      </c>
      <c r="R58" s="687" t="s">
        <v>554</v>
      </c>
      <c r="S58" s="687" t="s">
        <v>554</v>
      </c>
      <c r="T58" s="701" t="s">
        <v>496</v>
      </c>
      <c r="U58" s="702" t="s">
        <v>496</v>
      </c>
      <c r="V58" s="702" t="s">
        <v>496</v>
      </c>
      <c r="W58" s="702" t="s">
        <v>496</v>
      </c>
      <c r="X58" s="703" t="s">
        <v>496</v>
      </c>
      <c r="Y58" s="704" t="s">
        <v>497</v>
      </c>
      <c r="Z58" s="687" t="s">
        <v>555</v>
      </c>
      <c r="AA58" s="687" t="s">
        <v>555</v>
      </c>
      <c r="AB58" s="715" t="s">
        <v>496</v>
      </c>
      <c r="AC58" s="709" t="s">
        <v>497</v>
      </c>
      <c r="AD58" s="708" t="s">
        <v>496</v>
      </c>
      <c r="AE58" s="709" t="s">
        <v>497</v>
      </c>
      <c r="AF58" s="708" t="s">
        <v>496</v>
      </c>
      <c r="AG58" s="709" t="s">
        <v>497</v>
      </c>
      <c r="AH58" s="708" t="s">
        <v>496</v>
      </c>
      <c r="AI58" s="709" t="s">
        <v>497</v>
      </c>
      <c r="AJ58" s="708" t="s">
        <v>496</v>
      </c>
      <c r="AK58" s="715" t="s">
        <v>497</v>
      </c>
      <c r="AL58" s="687" t="s">
        <v>555</v>
      </c>
      <c r="AM58" s="687" t="s">
        <v>555</v>
      </c>
      <c r="AN58" s="715" t="s">
        <v>496</v>
      </c>
      <c r="AO58" s="709" t="s">
        <v>497</v>
      </c>
      <c r="AP58" s="708" t="s">
        <v>496</v>
      </c>
      <c r="AQ58" s="709" t="s">
        <v>497</v>
      </c>
      <c r="AR58" s="710" t="s">
        <v>496</v>
      </c>
      <c r="AS58" s="711" t="s">
        <v>497</v>
      </c>
      <c r="AT58" s="703" t="s">
        <v>496</v>
      </c>
      <c r="AU58" s="703" t="s">
        <v>497</v>
      </c>
    </row>
    <row r="59" spans="1:47" s="405" customFormat="1" ht="25.5" customHeight="1">
      <c r="A59" s="699">
        <v>4</v>
      </c>
      <c r="B59" s="723" t="s">
        <v>556</v>
      </c>
      <c r="C59" s="681" t="s">
        <v>497</v>
      </c>
      <c r="D59" s="687"/>
      <c r="E59" s="687"/>
      <c r="F59" s="684" t="s">
        <v>497</v>
      </c>
      <c r="G59" s="685" t="s">
        <v>497</v>
      </c>
      <c r="H59" s="685" t="s">
        <v>497</v>
      </c>
      <c r="I59" s="685" t="s">
        <v>497</v>
      </c>
      <c r="J59" s="681" t="s">
        <v>497</v>
      </c>
      <c r="K59" s="687"/>
      <c r="L59" s="687"/>
      <c r="M59" s="684" t="s">
        <v>497</v>
      </c>
      <c r="N59" s="685" t="s">
        <v>497</v>
      </c>
      <c r="O59" s="685" t="s">
        <v>497</v>
      </c>
      <c r="P59" s="685" t="s">
        <v>497</v>
      </c>
      <c r="Q59" s="681" t="s">
        <v>497</v>
      </c>
      <c r="R59" s="687"/>
      <c r="S59" s="687"/>
      <c r="T59" s="701" t="s">
        <v>497</v>
      </c>
      <c r="U59" s="702" t="s">
        <v>497</v>
      </c>
      <c r="V59" s="702" t="s">
        <v>497</v>
      </c>
      <c r="W59" s="702" t="s">
        <v>497</v>
      </c>
      <c r="X59" s="703" t="s">
        <v>496</v>
      </c>
      <c r="Y59" s="704" t="s">
        <v>497</v>
      </c>
      <c r="Z59" s="687"/>
      <c r="AA59" s="687"/>
      <c r="AB59" s="716" t="s">
        <v>496</v>
      </c>
      <c r="AC59" s="717" t="s">
        <v>497</v>
      </c>
      <c r="AD59" s="718" t="s">
        <v>496</v>
      </c>
      <c r="AE59" s="717" t="s">
        <v>497</v>
      </c>
      <c r="AF59" s="718" t="s">
        <v>496</v>
      </c>
      <c r="AG59" s="717" t="s">
        <v>497</v>
      </c>
      <c r="AH59" s="718" t="s">
        <v>496</v>
      </c>
      <c r="AI59" s="717" t="s">
        <v>497</v>
      </c>
      <c r="AJ59" s="718" t="s">
        <v>496</v>
      </c>
      <c r="AK59" s="716" t="s">
        <v>497</v>
      </c>
      <c r="AL59" s="687"/>
      <c r="AM59" s="687"/>
      <c r="AN59" s="716" t="s">
        <v>496</v>
      </c>
      <c r="AO59" s="717" t="s">
        <v>497</v>
      </c>
      <c r="AP59" s="718" t="s">
        <v>496</v>
      </c>
      <c r="AQ59" s="717" t="s">
        <v>497</v>
      </c>
      <c r="AR59" s="703" t="s">
        <v>496</v>
      </c>
      <c r="AS59" s="703" t="s">
        <v>497</v>
      </c>
      <c r="AT59" s="703" t="s">
        <v>496</v>
      </c>
      <c r="AU59" s="703" t="s">
        <v>497</v>
      </c>
    </row>
    <row r="60" spans="1:47" s="405" customFormat="1" ht="25.5" customHeight="1">
      <c r="A60" s="699">
        <v>5</v>
      </c>
      <c r="B60" s="723" t="s">
        <v>557</v>
      </c>
      <c r="C60" s="681" t="s">
        <v>498</v>
      </c>
      <c r="D60" s="687"/>
      <c r="E60" s="687"/>
      <c r="F60" s="684" t="s">
        <v>498</v>
      </c>
      <c r="G60" s="685" t="s">
        <v>498</v>
      </c>
      <c r="H60" s="685" t="s">
        <v>498</v>
      </c>
      <c r="I60" s="685" t="s">
        <v>498</v>
      </c>
      <c r="J60" s="681" t="s">
        <v>498</v>
      </c>
      <c r="K60" s="687"/>
      <c r="L60" s="687"/>
      <c r="M60" s="684" t="s">
        <v>498</v>
      </c>
      <c r="N60" s="685" t="s">
        <v>498</v>
      </c>
      <c r="O60" s="685" t="s">
        <v>498</v>
      </c>
      <c r="P60" s="685" t="s">
        <v>498</v>
      </c>
      <c r="Q60" s="681" t="s">
        <v>498</v>
      </c>
      <c r="R60" s="687"/>
      <c r="S60" s="687"/>
      <c r="T60" s="701" t="s">
        <v>498</v>
      </c>
      <c r="U60" s="702" t="s">
        <v>498</v>
      </c>
      <c r="V60" s="702" t="s">
        <v>498</v>
      </c>
      <c r="W60" s="702" t="s">
        <v>498</v>
      </c>
      <c r="X60" s="703" t="s">
        <v>498</v>
      </c>
      <c r="Y60" s="704" t="s">
        <v>499</v>
      </c>
      <c r="Z60" s="687"/>
      <c r="AA60" s="687"/>
      <c r="AB60" s="715" t="s">
        <v>498</v>
      </c>
      <c r="AC60" s="709" t="s">
        <v>499</v>
      </c>
      <c r="AD60" s="708" t="s">
        <v>498</v>
      </c>
      <c r="AE60" s="709" t="s">
        <v>499</v>
      </c>
      <c r="AF60" s="708" t="s">
        <v>498</v>
      </c>
      <c r="AG60" s="709" t="s">
        <v>499</v>
      </c>
      <c r="AH60" s="708" t="s">
        <v>498</v>
      </c>
      <c r="AI60" s="709" t="s">
        <v>499</v>
      </c>
      <c r="AJ60" s="708" t="s">
        <v>498</v>
      </c>
      <c r="AK60" s="715" t="s">
        <v>499</v>
      </c>
      <c r="AL60" s="687"/>
      <c r="AM60" s="687"/>
      <c r="AN60" s="715" t="s">
        <v>498</v>
      </c>
      <c r="AO60" s="709" t="s">
        <v>499</v>
      </c>
      <c r="AP60" s="708" t="s">
        <v>498</v>
      </c>
      <c r="AQ60" s="709" t="s">
        <v>499</v>
      </c>
      <c r="AR60" s="710" t="s">
        <v>498</v>
      </c>
      <c r="AS60" s="711" t="s">
        <v>499</v>
      </c>
      <c r="AT60" s="703" t="s">
        <v>498</v>
      </c>
      <c r="AU60" s="703" t="s">
        <v>499</v>
      </c>
    </row>
    <row r="61" spans="1:47" s="405" customFormat="1" ht="25.5" customHeight="1">
      <c r="A61" s="699">
        <v>6</v>
      </c>
      <c r="B61" s="723" t="s">
        <v>558</v>
      </c>
      <c r="C61" s="681" t="s">
        <v>499</v>
      </c>
      <c r="D61" s="687"/>
      <c r="E61" s="687"/>
      <c r="F61" s="684" t="s">
        <v>499</v>
      </c>
      <c r="G61" s="685" t="s">
        <v>499</v>
      </c>
      <c r="H61" s="685" t="s">
        <v>499</v>
      </c>
      <c r="I61" s="685" t="s">
        <v>499</v>
      </c>
      <c r="J61" s="681" t="s">
        <v>499</v>
      </c>
      <c r="K61" s="687"/>
      <c r="L61" s="687"/>
      <c r="M61" s="684" t="s">
        <v>499</v>
      </c>
      <c r="N61" s="685" t="s">
        <v>499</v>
      </c>
      <c r="O61" s="685" t="s">
        <v>499</v>
      </c>
      <c r="P61" s="685" t="s">
        <v>499</v>
      </c>
      <c r="Q61" s="681" t="s">
        <v>499</v>
      </c>
      <c r="R61" s="687"/>
      <c r="S61" s="687"/>
      <c r="T61" s="701" t="s">
        <v>499</v>
      </c>
      <c r="U61" s="702" t="s">
        <v>499</v>
      </c>
      <c r="V61" s="702" t="s">
        <v>499</v>
      </c>
      <c r="W61" s="702" t="s">
        <v>499</v>
      </c>
      <c r="X61" s="703" t="s">
        <v>498</v>
      </c>
      <c r="Y61" s="704" t="s">
        <v>499</v>
      </c>
      <c r="Z61" s="687"/>
      <c r="AA61" s="687"/>
      <c r="AB61" s="716" t="s">
        <v>498</v>
      </c>
      <c r="AC61" s="717" t="s">
        <v>499</v>
      </c>
      <c r="AD61" s="718" t="s">
        <v>498</v>
      </c>
      <c r="AE61" s="717" t="s">
        <v>499</v>
      </c>
      <c r="AF61" s="718" t="s">
        <v>498</v>
      </c>
      <c r="AG61" s="717" t="s">
        <v>499</v>
      </c>
      <c r="AH61" s="718" t="s">
        <v>498</v>
      </c>
      <c r="AI61" s="717" t="s">
        <v>499</v>
      </c>
      <c r="AJ61" s="718" t="s">
        <v>498</v>
      </c>
      <c r="AK61" s="716" t="s">
        <v>499</v>
      </c>
      <c r="AL61" s="687"/>
      <c r="AM61" s="687"/>
      <c r="AN61" s="716" t="s">
        <v>498</v>
      </c>
      <c r="AO61" s="717" t="s">
        <v>499</v>
      </c>
      <c r="AP61" s="718" t="s">
        <v>498</v>
      </c>
      <c r="AQ61" s="717" t="s">
        <v>499</v>
      </c>
      <c r="AR61" s="703" t="s">
        <v>498</v>
      </c>
      <c r="AS61" s="703" t="s">
        <v>499</v>
      </c>
      <c r="AT61" s="703" t="s">
        <v>498</v>
      </c>
      <c r="AU61" s="703" t="s">
        <v>499</v>
      </c>
    </row>
    <row r="62" spans="1:47" s="405" customFormat="1" ht="25.5" customHeight="1">
      <c r="A62" s="699">
        <v>7</v>
      </c>
      <c r="B62" s="723" t="s">
        <v>559</v>
      </c>
      <c r="C62" s="681" t="s">
        <v>500</v>
      </c>
      <c r="D62" s="687"/>
      <c r="E62" s="687"/>
      <c r="F62" s="684" t="s">
        <v>500</v>
      </c>
      <c r="G62" s="685" t="s">
        <v>500</v>
      </c>
      <c r="H62" s="685" t="s">
        <v>500</v>
      </c>
      <c r="I62" s="685" t="s">
        <v>500</v>
      </c>
      <c r="J62" s="681" t="s">
        <v>500</v>
      </c>
      <c r="K62" s="687"/>
      <c r="L62" s="687"/>
      <c r="M62" s="684" t="s">
        <v>500</v>
      </c>
      <c r="N62" s="685" t="s">
        <v>500</v>
      </c>
      <c r="O62" s="685" t="s">
        <v>500</v>
      </c>
      <c r="P62" s="685" t="s">
        <v>500</v>
      </c>
      <c r="Q62" s="681" t="s">
        <v>500</v>
      </c>
      <c r="R62" s="687"/>
      <c r="S62" s="687"/>
      <c r="T62" s="701" t="s">
        <v>500</v>
      </c>
      <c r="U62" s="702" t="s">
        <v>500</v>
      </c>
      <c r="V62" s="702" t="s">
        <v>500</v>
      </c>
      <c r="W62" s="702" t="s">
        <v>500</v>
      </c>
      <c r="X62" s="703" t="s">
        <v>500</v>
      </c>
      <c r="Y62" s="704" t="s">
        <v>501</v>
      </c>
      <c r="Z62" s="687"/>
      <c r="AA62" s="687"/>
      <c r="AB62" s="715" t="s">
        <v>500</v>
      </c>
      <c r="AC62" s="709" t="s">
        <v>501</v>
      </c>
      <c r="AD62" s="708" t="s">
        <v>500</v>
      </c>
      <c r="AE62" s="709" t="s">
        <v>501</v>
      </c>
      <c r="AF62" s="708" t="s">
        <v>500</v>
      </c>
      <c r="AG62" s="709" t="s">
        <v>501</v>
      </c>
      <c r="AH62" s="708" t="s">
        <v>500</v>
      </c>
      <c r="AI62" s="709" t="s">
        <v>501</v>
      </c>
      <c r="AJ62" s="708" t="s">
        <v>500</v>
      </c>
      <c r="AK62" s="715" t="s">
        <v>501</v>
      </c>
      <c r="AL62" s="687"/>
      <c r="AM62" s="687"/>
      <c r="AN62" s="715" t="s">
        <v>500</v>
      </c>
      <c r="AO62" s="709" t="s">
        <v>501</v>
      </c>
      <c r="AP62" s="708" t="s">
        <v>500</v>
      </c>
      <c r="AQ62" s="709" t="s">
        <v>501</v>
      </c>
      <c r="AR62" s="710" t="s">
        <v>500</v>
      </c>
      <c r="AS62" s="711" t="s">
        <v>501</v>
      </c>
      <c r="AT62" s="703" t="s">
        <v>500</v>
      </c>
      <c r="AU62" s="703" t="s">
        <v>501</v>
      </c>
    </row>
    <row r="63" spans="1:47" s="405" customFormat="1" ht="25.5" customHeight="1">
      <c r="A63" s="699">
        <v>8</v>
      </c>
      <c r="B63" s="723" t="s">
        <v>560</v>
      </c>
      <c r="C63" s="681" t="s">
        <v>501</v>
      </c>
      <c r="D63" s="687"/>
      <c r="E63" s="687"/>
      <c r="F63" s="684" t="s">
        <v>501</v>
      </c>
      <c r="G63" s="685" t="s">
        <v>501</v>
      </c>
      <c r="H63" s="685" t="s">
        <v>501</v>
      </c>
      <c r="I63" s="685" t="s">
        <v>501</v>
      </c>
      <c r="J63" s="681" t="s">
        <v>501</v>
      </c>
      <c r="K63" s="687"/>
      <c r="L63" s="687"/>
      <c r="M63" s="684" t="s">
        <v>501</v>
      </c>
      <c r="N63" s="685" t="s">
        <v>501</v>
      </c>
      <c r="O63" s="685" t="s">
        <v>501</v>
      </c>
      <c r="P63" s="685" t="s">
        <v>501</v>
      </c>
      <c r="Q63" s="681" t="s">
        <v>501</v>
      </c>
      <c r="R63" s="687"/>
      <c r="S63" s="687"/>
      <c r="T63" s="701" t="s">
        <v>501</v>
      </c>
      <c r="U63" s="702" t="s">
        <v>501</v>
      </c>
      <c r="V63" s="702" t="s">
        <v>501</v>
      </c>
      <c r="W63" s="702" t="s">
        <v>501</v>
      </c>
      <c r="X63" s="703" t="s">
        <v>500</v>
      </c>
      <c r="Y63" s="704" t="s">
        <v>501</v>
      </c>
      <c r="Z63" s="687"/>
      <c r="AA63" s="687"/>
      <c r="AB63" s="716" t="s">
        <v>500</v>
      </c>
      <c r="AC63" s="717" t="s">
        <v>501</v>
      </c>
      <c r="AD63" s="718" t="s">
        <v>500</v>
      </c>
      <c r="AE63" s="717" t="s">
        <v>501</v>
      </c>
      <c r="AF63" s="718" t="s">
        <v>500</v>
      </c>
      <c r="AG63" s="717" t="s">
        <v>501</v>
      </c>
      <c r="AH63" s="718" t="s">
        <v>500</v>
      </c>
      <c r="AI63" s="717" t="s">
        <v>501</v>
      </c>
      <c r="AJ63" s="718" t="s">
        <v>500</v>
      </c>
      <c r="AK63" s="716" t="s">
        <v>501</v>
      </c>
      <c r="AL63" s="687"/>
      <c r="AM63" s="687"/>
      <c r="AN63" s="716" t="s">
        <v>500</v>
      </c>
      <c r="AO63" s="717" t="s">
        <v>501</v>
      </c>
      <c r="AP63" s="718" t="s">
        <v>500</v>
      </c>
      <c r="AQ63" s="717" t="s">
        <v>501</v>
      </c>
      <c r="AR63" s="703" t="s">
        <v>500</v>
      </c>
      <c r="AS63" s="703" t="s">
        <v>501</v>
      </c>
      <c r="AT63" s="703" t="s">
        <v>500</v>
      </c>
      <c r="AU63" s="703" t="s">
        <v>501</v>
      </c>
    </row>
    <row r="64" spans="1:47" s="405" customFormat="1" ht="25.5" customHeight="1">
      <c r="A64" s="699">
        <v>9</v>
      </c>
      <c r="B64" s="723" t="s">
        <v>561</v>
      </c>
      <c r="C64" s="681" t="s">
        <v>502</v>
      </c>
      <c r="D64" s="687" t="s">
        <v>562</v>
      </c>
      <c r="E64" s="687" t="s">
        <v>562</v>
      </c>
      <c r="F64" s="684" t="s">
        <v>502</v>
      </c>
      <c r="G64" s="685" t="s">
        <v>502</v>
      </c>
      <c r="H64" s="685" t="s">
        <v>502</v>
      </c>
      <c r="I64" s="685" t="s">
        <v>502</v>
      </c>
      <c r="J64" s="681" t="s">
        <v>502</v>
      </c>
      <c r="K64" s="687" t="s">
        <v>562</v>
      </c>
      <c r="L64" s="687" t="s">
        <v>562</v>
      </c>
      <c r="M64" s="684" t="s">
        <v>502</v>
      </c>
      <c r="N64" s="685" t="s">
        <v>502</v>
      </c>
      <c r="O64" s="685" t="s">
        <v>502</v>
      </c>
      <c r="P64" s="685" t="s">
        <v>502</v>
      </c>
      <c r="Q64" s="681" t="s">
        <v>502</v>
      </c>
      <c r="R64" s="687" t="s">
        <v>562</v>
      </c>
      <c r="S64" s="687" t="s">
        <v>562</v>
      </c>
      <c r="T64" s="701" t="s">
        <v>502</v>
      </c>
      <c r="U64" s="702" t="s">
        <v>502</v>
      </c>
      <c r="V64" s="702" t="s">
        <v>502</v>
      </c>
      <c r="W64" s="702" t="s">
        <v>502</v>
      </c>
      <c r="X64" s="703" t="s">
        <v>502</v>
      </c>
      <c r="Y64" s="704" t="s">
        <v>503</v>
      </c>
      <c r="Z64" s="687" t="s">
        <v>562</v>
      </c>
      <c r="AA64" s="687" t="s">
        <v>562</v>
      </c>
      <c r="AB64" s="715" t="s">
        <v>502</v>
      </c>
      <c r="AC64" s="709" t="s">
        <v>503</v>
      </c>
      <c r="AD64" s="708" t="s">
        <v>502</v>
      </c>
      <c r="AE64" s="709" t="s">
        <v>503</v>
      </c>
      <c r="AF64" s="708" t="s">
        <v>502</v>
      </c>
      <c r="AG64" s="709" t="s">
        <v>503</v>
      </c>
      <c r="AH64" s="708" t="s">
        <v>502</v>
      </c>
      <c r="AI64" s="709" t="s">
        <v>503</v>
      </c>
      <c r="AJ64" s="708" t="s">
        <v>502</v>
      </c>
      <c r="AK64" s="715" t="s">
        <v>503</v>
      </c>
      <c r="AL64" s="687" t="s">
        <v>562</v>
      </c>
      <c r="AM64" s="687" t="s">
        <v>562</v>
      </c>
      <c r="AN64" s="715" t="s">
        <v>502</v>
      </c>
      <c r="AO64" s="709" t="s">
        <v>503</v>
      </c>
      <c r="AP64" s="708" t="s">
        <v>502</v>
      </c>
      <c r="AQ64" s="709" t="s">
        <v>503</v>
      </c>
      <c r="AR64" s="710" t="s">
        <v>502</v>
      </c>
      <c r="AS64" s="711" t="s">
        <v>503</v>
      </c>
      <c r="AT64" s="703" t="s">
        <v>502</v>
      </c>
      <c r="AU64" s="703" t="s">
        <v>503</v>
      </c>
    </row>
    <row r="65" spans="1:47" s="405" customFormat="1" ht="25.5" customHeight="1">
      <c r="A65" s="699">
        <v>10</v>
      </c>
      <c r="B65" s="723" t="s">
        <v>563</v>
      </c>
      <c r="C65" s="681" t="s">
        <v>503</v>
      </c>
      <c r="D65" s="687"/>
      <c r="E65" s="688"/>
      <c r="F65" s="684" t="s">
        <v>503</v>
      </c>
      <c r="G65" s="685" t="s">
        <v>503</v>
      </c>
      <c r="H65" s="685" t="s">
        <v>503</v>
      </c>
      <c r="I65" s="685" t="s">
        <v>503</v>
      </c>
      <c r="J65" s="681" t="s">
        <v>503</v>
      </c>
      <c r="K65" s="687"/>
      <c r="L65" s="687"/>
      <c r="M65" s="684" t="s">
        <v>503</v>
      </c>
      <c r="N65" s="685" t="s">
        <v>503</v>
      </c>
      <c r="O65" s="685" t="s">
        <v>503</v>
      </c>
      <c r="P65" s="685" t="s">
        <v>503</v>
      </c>
      <c r="Q65" s="681" t="s">
        <v>503</v>
      </c>
      <c r="R65" s="687"/>
      <c r="S65" s="687"/>
      <c r="T65" s="701" t="s">
        <v>503</v>
      </c>
      <c r="U65" s="702" t="s">
        <v>503</v>
      </c>
      <c r="V65" s="702" t="s">
        <v>503</v>
      </c>
      <c r="W65" s="702" t="s">
        <v>503</v>
      </c>
      <c r="X65" s="703" t="s">
        <v>502</v>
      </c>
      <c r="Y65" s="704" t="s">
        <v>503</v>
      </c>
      <c r="Z65" s="687"/>
      <c r="AA65" s="687"/>
      <c r="AB65" s="716" t="s">
        <v>502</v>
      </c>
      <c r="AC65" s="717" t="s">
        <v>503</v>
      </c>
      <c r="AD65" s="718" t="s">
        <v>502</v>
      </c>
      <c r="AE65" s="717" t="s">
        <v>503</v>
      </c>
      <c r="AF65" s="718" t="s">
        <v>502</v>
      </c>
      <c r="AG65" s="717" t="s">
        <v>503</v>
      </c>
      <c r="AH65" s="718" t="s">
        <v>502</v>
      </c>
      <c r="AI65" s="717" t="s">
        <v>503</v>
      </c>
      <c r="AJ65" s="718" t="s">
        <v>502</v>
      </c>
      <c r="AK65" s="716" t="s">
        <v>503</v>
      </c>
      <c r="AL65" s="687"/>
      <c r="AM65" s="687"/>
      <c r="AN65" s="716" t="s">
        <v>502</v>
      </c>
      <c r="AO65" s="717" t="s">
        <v>503</v>
      </c>
      <c r="AP65" s="718" t="s">
        <v>502</v>
      </c>
      <c r="AQ65" s="717" t="s">
        <v>503</v>
      </c>
      <c r="AR65" s="703" t="s">
        <v>502</v>
      </c>
      <c r="AS65" s="703" t="s">
        <v>503</v>
      </c>
      <c r="AT65" s="703" t="s">
        <v>502</v>
      </c>
      <c r="AU65" s="703" t="s">
        <v>503</v>
      </c>
    </row>
    <row r="66" spans="1:47" s="405" customFormat="1" ht="25.5" customHeight="1">
      <c r="A66" s="699">
        <v>11</v>
      </c>
      <c r="B66" s="723" t="s">
        <v>564</v>
      </c>
      <c r="C66" s="681" t="s">
        <v>504</v>
      </c>
      <c r="D66" s="687"/>
      <c r="E66" s="688"/>
      <c r="F66" s="684" t="s">
        <v>504</v>
      </c>
      <c r="G66" s="685" t="s">
        <v>504</v>
      </c>
      <c r="H66" s="685" t="s">
        <v>504</v>
      </c>
      <c r="I66" s="685" t="s">
        <v>504</v>
      </c>
      <c r="J66" s="681" t="s">
        <v>504</v>
      </c>
      <c r="K66" s="687"/>
      <c r="L66" s="687"/>
      <c r="M66" s="684" t="s">
        <v>504</v>
      </c>
      <c r="N66" s="685" t="s">
        <v>504</v>
      </c>
      <c r="O66" s="685" t="s">
        <v>504</v>
      </c>
      <c r="P66" s="685" t="s">
        <v>504</v>
      </c>
      <c r="Q66" s="681" t="s">
        <v>504</v>
      </c>
      <c r="R66" s="687"/>
      <c r="S66" s="687"/>
      <c r="T66" s="684" t="s">
        <v>504</v>
      </c>
      <c r="U66" s="685" t="s">
        <v>504</v>
      </c>
      <c r="V66" s="685" t="s">
        <v>504</v>
      </c>
      <c r="W66" s="685" t="s">
        <v>504</v>
      </c>
      <c r="X66" s="703" t="s">
        <v>504</v>
      </c>
      <c r="Y66" s="704" t="s">
        <v>505</v>
      </c>
      <c r="Z66" s="687"/>
      <c r="AA66" s="687"/>
      <c r="AB66" s="715" t="s">
        <v>504</v>
      </c>
      <c r="AC66" s="709" t="s">
        <v>505</v>
      </c>
      <c r="AD66" s="708" t="s">
        <v>504</v>
      </c>
      <c r="AE66" s="709" t="s">
        <v>505</v>
      </c>
      <c r="AF66" s="708" t="s">
        <v>504</v>
      </c>
      <c r="AG66" s="709" t="s">
        <v>505</v>
      </c>
      <c r="AH66" s="708" t="s">
        <v>504</v>
      </c>
      <c r="AI66" s="709" t="s">
        <v>505</v>
      </c>
      <c r="AJ66" s="708" t="s">
        <v>504</v>
      </c>
      <c r="AK66" s="715" t="s">
        <v>505</v>
      </c>
      <c r="AL66" s="687"/>
      <c r="AM66" s="687"/>
      <c r="AN66" s="715" t="s">
        <v>504</v>
      </c>
      <c r="AO66" s="709" t="s">
        <v>505</v>
      </c>
      <c r="AP66" s="708" t="s">
        <v>504</v>
      </c>
      <c r="AQ66" s="709" t="s">
        <v>505</v>
      </c>
      <c r="AR66" s="710" t="s">
        <v>504</v>
      </c>
      <c r="AS66" s="711" t="s">
        <v>505</v>
      </c>
      <c r="AT66" s="703" t="s">
        <v>504</v>
      </c>
      <c r="AU66" s="703" t="s">
        <v>505</v>
      </c>
    </row>
    <row r="67" spans="1:47" s="405" customFormat="1" ht="25.5" customHeight="1">
      <c r="A67" s="699">
        <v>12</v>
      </c>
      <c r="B67" s="723" t="s">
        <v>565</v>
      </c>
      <c r="C67" s="681" t="s">
        <v>505</v>
      </c>
      <c r="D67" s="687"/>
      <c r="E67" s="688"/>
      <c r="F67" s="684" t="s">
        <v>505</v>
      </c>
      <c r="G67" s="685" t="s">
        <v>505</v>
      </c>
      <c r="H67" s="685" t="s">
        <v>505</v>
      </c>
      <c r="I67" s="685" t="s">
        <v>505</v>
      </c>
      <c r="J67" s="681" t="s">
        <v>505</v>
      </c>
      <c r="K67" s="687"/>
      <c r="L67" s="687"/>
      <c r="M67" s="684" t="s">
        <v>505</v>
      </c>
      <c r="N67" s="685" t="s">
        <v>505</v>
      </c>
      <c r="O67" s="685" t="s">
        <v>505</v>
      </c>
      <c r="P67" s="685" t="s">
        <v>505</v>
      </c>
      <c r="Q67" s="681" t="s">
        <v>505</v>
      </c>
      <c r="R67" s="687"/>
      <c r="S67" s="687"/>
      <c r="T67" s="684" t="s">
        <v>505</v>
      </c>
      <c r="U67" s="685" t="s">
        <v>505</v>
      </c>
      <c r="V67" s="685" t="s">
        <v>505</v>
      </c>
      <c r="W67" s="685" t="s">
        <v>505</v>
      </c>
      <c r="X67" s="703" t="s">
        <v>504</v>
      </c>
      <c r="Y67" s="704" t="s">
        <v>505</v>
      </c>
      <c r="Z67" s="687"/>
      <c r="AA67" s="687"/>
      <c r="AB67" s="716" t="s">
        <v>504</v>
      </c>
      <c r="AC67" s="717" t="s">
        <v>505</v>
      </c>
      <c r="AD67" s="718" t="s">
        <v>504</v>
      </c>
      <c r="AE67" s="717" t="s">
        <v>505</v>
      </c>
      <c r="AF67" s="718" t="s">
        <v>504</v>
      </c>
      <c r="AG67" s="717" t="s">
        <v>505</v>
      </c>
      <c r="AH67" s="718" t="s">
        <v>504</v>
      </c>
      <c r="AI67" s="717" t="s">
        <v>505</v>
      </c>
      <c r="AJ67" s="718" t="s">
        <v>504</v>
      </c>
      <c r="AK67" s="716" t="s">
        <v>505</v>
      </c>
      <c r="AL67" s="687"/>
      <c r="AM67" s="687"/>
      <c r="AN67" s="716" t="s">
        <v>504</v>
      </c>
      <c r="AO67" s="717" t="s">
        <v>505</v>
      </c>
      <c r="AP67" s="718" t="s">
        <v>504</v>
      </c>
      <c r="AQ67" s="717" t="s">
        <v>505</v>
      </c>
      <c r="AR67" s="703" t="s">
        <v>504</v>
      </c>
      <c r="AS67" s="703" t="s">
        <v>505</v>
      </c>
      <c r="AT67" s="703" t="s">
        <v>504</v>
      </c>
      <c r="AU67" s="703" t="s">
        <v>505</v>
      </c>
    </row>
    <row r="68" spans="1:47" s="405" customFormat="1" ht="25.5" customHeight="1">
      <c r="A68" s="699">
        <v>13</v>
      </c>
      <c r="B68" s="723" t="s">
        <v>566</v>
      </c>
      <c r="C68" s="681" t="s">
        <v>506</v>
      </c>
      <c r="D68" s="687"/>
      <c r="E68" s="688"/>
      <c r="F68" s="684" t="s">
        <v>506</v>
      </c>
      <c r="G68" s="685" t="s">
        <v>506</v>
      </c>
      <c r="H68" s="685" t="s">
        <v>506</v>
      </c>
      <c r="I68" s="685" t="s">
        <v>506</v>
      </c>
      <c r="J68" s="681" t="s">
        <v>506</v>
      </c>
      <c r="K68" s="687"/>
      <c r="L68" s="687"/>
      <c r="M68" s="684" t="s">
        <v>506</v>
      </c>
      <c r="N68" s="685" t="s">
        <v>506</v>
      </c>
      <c r="O68" s="685" t="s">
        <v>506</v>
      </c>
      <c r="P68" s="685" t="s">
        <v>506</v>
      </c>
      <c r="Q68" s="681" t="s">
        <v>506</v>
      </c>
      <c r="R68" s="687"/>
      <c r="S68" s="687"/>
      <c r="T68" s="684" t="s">
        <v>506</v>
      </c>
      <c r="U68" s="685" t="s">
        <v>506</v>
      </c>
      <c r="V68" s="685" t="s">
        <v>506</v>
      </c>
      <c r="W68" s="685" t="s">
        <v>506</v>
      </c>
      <c r="X68" s="703" t="s">
        <v>506</v>
      </c>
      <c r="Y68" s="704" t="s">
        <v>507</v>
      </c>
      <c r="Z68" s="687"/>
      <c r="AA68" s="687"/>
      <c r="AB68" s="715" t="s">
        <v>506</v>
      </c>
      <c r="AC68" s="709" t="s">
        <v>507</v>
      </c>
      <c r="AD68" s="708" t="s">
        <v>506</v>
      </c>
      <c r="AE68" s="709" t="s">
        <v>507</v>
      </c>
      <c r="AF68" s="708" t="s">
        <v>506</v>
      </c>
      <c r="AG68" s="709" t="s">
        <v>507</v>
      </c>
      <c r="AH68" s="708" t="s">
        <v>506</v>
      </c>
      <c r="AI68" s="709" t="s">
        <v>507</v>
      </c>
      <c r="AJ68" s="708" t="s">
        <v>506</v>
      </c>
      <c r="AK68" s="715" t="s">
        <v>507</v>
      </c>
      <c r="AL68" s="687"/>
      <c r="AM68" s="687"/>
      <c r="AN68" s="715" t="s">
        <v>506</v>
      </c>
      <c r="AO68" s="709" t="s">
        <v>507</v>
      </c>
      <c r="AP68" s="708" t="s">
        <v>506</v>
      </c>
      <c r="AQ68" s="709" t="s">
        <v>507</v>
      </c>
      <c r="AR68" s="710" t="s">
        <v>506</v>
      </c>
      <c r="AS68" s="711" t="s">
        <v>507</v>
      </c>
      <c r="AT68" s="703" t="s">
        <v>506</v>
      </c>
      <c r="AU68" s="703" t="s">
        <v>507</v>
      </c>
    </row>
    <row r="69" spans="1:47" s="405" customFormat="1" ht="25.5" customHeight="1" thickBot="1">
      <c r="A69" s="699">
        <v>14</v>
      </c>
      <c r="B69" s="723" t="s">
        <v>567</v>
      </c>
      <c r="C69" s="681" t="s">
        <v>507</v>
      </c>
      <c r="D69" s="719"/>
      <c r="E69" s="720"/>
      <c r="F69" s="684" t="s">
        <v>507</v>
      </c>
      <c r="G69" s="685" t="s">
        <v>507</v>
      </c>
      <c r="H69" s="685" t="s">
        <v>507</v>
      </c>
      <c r="I69" s="685" t="s">
        <v>507</v>
      </c>
      <c r="J69" s="681" t="s">
        <v>507</v>
      </c>
      <c r="K69" s="719"/>
      <c r="L69" s="719"/>
      <c r="M69" s="684" t="s">
        <v>507</v>
      </c>
      <c r="N69" s="685" t="s">
        <v>507</v>
      </c>
      <c r="O69" s="685" t="s">
        <v>507</v>
      </c>
      <c r="P69" s="685" t="s">
        <v>507</v>
      </c>
      <c r="Q69" s="681" t="s">
        <v>507</v>
      </c>
      <c r="R69" s="719"/>
      <c r="S69" s="719"/>
      <c r="T69" s="684" t="s">
        <v>507</v>
      </c>
      <c r="U69" s="685" t="s">
        <v>507</v>
      </c>
      <c r="V69" s="685" t="s">
        <v>507</v>
      </c>
      <c r="W69" s="685" t="s">
        <v>507</v>
      </c>
      <c r="X69" s="703" t="s">
        <v>586</v>
      </c>
      <c r="Y69" s="704" t="s">
        <v>507</v>
      </c>
      <c r="Z69" s="719"/>
      <c r="AA69" s="719"/>
      <c r="AB69" s="716" t="s">
        <v>586</v>
      </c>
      <c r="AC69" s="717" t="s">
        <v>507</v>
      </c>
      <c r="AD69" s="718" t="s">
        <v>586</v>
      </c>
      <c r="AE69" s="717" t="s">
        <v>507</v>
      </c>
      <c r="AF69" s="718" t="s">
        <v>586</v>
      </c>
      <c r="AG69" s="717" t="s">
        <v>507</v>
      </c>
      <c r="AH69" s="718" t="s">
        <v>586</v>
      </c>
      <c r="AI69" s="717" t="s">
        <v>507</v>
      </c>
      <c r="AJ69" s="718" t="s">
        <v>586</v>
      </c>
      <c r="AK69" s="716" t="s">
        <v>507</v>
      </c>
      <c r="AL69" s="719"/>
      <c r="AM69" s="719"/>
      <c r="AN69" s="716" t="s">
        <v>586</v>
      </c>
      <c r="AO69" s="717" t="s">
        <v>507</v>
      </c>
      <c r="AP69" s="718" t="s">
        <v>586</v>
      </c>
      <c r="AQ69" s="717" t="s">
        <v>507</v>
      </c>
      <c r="AR69" s="703" t="s">
        <v>586</v>
      </c>
      <c r="AS69" s="703" t="s">
        <v>507</v>
      </c>
      <c r="AT69" s="703" t="s">
        <v>586</v>
      </c>
      <c r="AU69" s="703" t="s">
        <v>507</v>
      </c>
    </row>
    <row r="70" spans="1:46" s="405" customFormat="1" ht="25.5" customHeight="1">
      <c r="A70" s="699">
        <v>15</v>
      </c>
      <c r="B70" s="700" t="s">
        <v>568</v>
      </c>
      <c r="C70" s="677"/>
      <c r="D70" s="721"/>
      <c r="E70" s="721"/>
      <c r="F70" s="677"/>
      <c r="G70" s="677"/>
      <c r="H70" s="677"/>
      <c r="I70" s="677"/>
      <c r="J70" s="677"/>
      <c r="K70" s="721"/>
      <c r="L70" s="721"/>
      <c r="M70" s="677"/>
      <c r="N70" s="677"/>
      <c r="O70" s="677"/>
      <c r="P70" s="677"/>
      <c r="Q70" s="677"/>
      <c r="R70" s="721"/>
      <c r="S70" s="721"/>
      <c r="T70" s="677"/>
      <c r="U70" s="677"/>
      <c r="V70" s="677"/>
      <c r="W70" s="677"/>
      <c r="X70" s="677"/>
      <c r="Y70" s="677"/>
      <c r="Z70" s="721"/>
      <c r="AA70" s="721"/>
      <c r="AB70" s="677"/>
      <c r="AC70" s="677"/>
      <c r="AD70" s="677"/>
      <c r="AE70" s="677"/>
      <c r="AF70" s="677"/>
      <c r="AG70" s="677"/>
      <c r="AH70" s="677"/>
      <c r="AI70" s="677"/>
      <c r="AJ70" s="677"/>
      <c r="AK70" s="677"/>
      <c r="AL70" s="721"/>
      <c r="AM70" s="721"/>
      <c r="AN70" s="677"/>
      <c r="AO70" s="677"/>
      <c r="AP70" s="677"/>
      <c r="AQ70" s="677"/>
      <c r="AR70" s="677"/>
      <c r="AS70" s="677"/>
      <c r="AT70" s="677"/>
    </row>
    <row r="71" spans="1:46" s="405" customFormat="1" ht="25.5" customHeight="1">
      <c r="A71" s="699">
        <v>16</v>
      </c>
      <c r="B71" s="700" t="s">
        <v>569</v>
      </c>
      <c r="C71" s="677"/>
      <c r="D71" s="721"/>
      <c r="E71" s="721"/>
      <c r="F71" s="677"/>
      <c r="G71" s="677"/>
      <c r="H71" s="677"/>
      <c r="I71" s="677"/>
      <c r="J71" s="677"/>
      <c r="K71" s="721"/>
      <c r="L71" s="721"/>
      <c r="M71" s="677"/>
      <c r="N71" s="677"/>
      <c r="O71" s="677"/>
      <c r="P71" s="677"/>
      <c r="Q71" s="677"/>
      <c r="R71" s="721"/>
      <c r="S71" s="721"/>
      <c r="T71" s="677"/>
      <c r="U71" s="677"/>
      <c r="V71" s="677"/>
      <c r="W71" s="677"/>
      <c r="X71" s="677"/>
      <c r="Y71" s="677"/>
      <c r="Z71" s="721"/>
      <c r="AA71" s="721"/>
      <c r="AB71" s="677"/>
      <c r="AC71" s="677"/>
      <c r="AD71" s="677"/>
      <c r="AE71" s="677"/>
      <c r="AF71" s="677"/>
      <c r="AG71" s="677"/>
      <c r="AH71" s="677"/>
      <c r="AI71" s="677"/>
      <c r="AJ71" s="677"/>
      <c r="AK71" s="677"/>
      <c r="AL71" s="721"/>
      <c r="AM71" s="721"/>
      <c r="AN71" s="677"/>
      <c r="AO71" s="677"/>
      <c r="AP71" s="677"/>
      <c r="AQ71" s="677"/>
      <c r="AR71" s="677"/>
      <c r="AS71" s="677"/>
      <c r="AT71" s="677"/>
    </row>
    <row r="72" spans="1:46" s="405" customFormat="1" ht="25.5" customHeight="1">
      <c r="A72" s="699">
        <v>17</v>
      </c>
      <c r="B72" s="700" t="s">
        <v>570</v>
      </c>
      <c r="C72" s="677"/>
      <c r="D72" s="721"/>
      <c r="E72" s="721"/>
      <c r="F72" s="677"/>
      <c r="G72" s="677"/>
      <c r="H72" s="677"/>
      <c r="I72" s="677"/>
      <c r="J72" s="677"/>
      <c r="K72" s="721"/>
      <c r="L72" s="721"/>
      <c r="M72" s="677"/>
      <c r="N72" s="677"/>
      <c r="O72" s="677"/>
      <c r="P72" s="677"/>
      <c r="Q72" s="677"/>
      <c r="R72" s="721"/>
      <c r="S72" s="721"/>
      <c r="T72" s="677"/>
      <c r="U72" s="677"/>
      <c r="V72" s="677"/>
      <c r="W72" s="677"/>
      <c r="X72" s="677"/>
      <c r="Y72" s="677"/>
      <c r="Z72" s="721"/>
      <c r="AA72" s="721"/>
      <c r="AB72" s="677"/>
      <c r="AC72" s="677"/>
      <c r="AD72" s="677"/>
      <c r="AE72" s="677"/>
      <c r="AF72" s="677"/>
      <c r="AG72" s="677"/>
      <c r="AH72" s="677"/>
      <c r="AI72" s="677"/>
      <c r="AJ72" s="677"/>
      <c r="AK72" s="677"/>
      <c r="AL72" s="721"/>
      <c r="AM72" s="721"/>
      <c r="AN72" s="677"/>
      <c r="AO72" s="677"/>
      <c r="AP72" s="677"/>
      <c r="AQ72" s="677"/>
      <c r="AR72" s="677"/>
      <c r="AS72" s="677"/>
      <c r="AT72" s="677"/>
    </row>
  </sheetData>
  <sheetProtection/>
  <mergeCells count="123">
    <mergeCell ref="AI50:AK50"/>
    <mergeCell ref="AG2:AI2"/>
    <mergeCell ref="AN7:AO7"/>
    <mergeCell ref="AP7:AQ7"/>
    <mergeCell ref="AR7:AS7"/>
    <mergeCell ref="AJ7:AK7"/>
    <mergeCell ref="AN5:AO5"/>
    <mergeCell ref="AP5:AQ5"/>
    <mergeCell ref="AR5:AS5"/>
    <mergeCell ref="AR31:AS31"/>
    <mergeCell ref="AT7:AU7"/>
    <mergeCell ref="AN6:AO6"/>
    <mergeCell ref="AP6:AQ6"/>
    <mergeCell ref="AR6:AS6"/>
    <mergeCell ref="AT6:AU6"/>
    <mergeCell ref="X7:Y7"/>
    <mergeCell ref="AB7:AC7"/>
    <mergeCell ref="AD7:AE7"/>
    <mergeCell ref="AF7:AG7"/>
    <mergeCell ref="AH7:AI7"/>
    <mergeCell ref="X6:Y6"/>
    <mergeCell ref="AR30:AS30"/>
    <mergeCell ref="AB6:AC6"/>
    <mergeCell ref="AD6:AE6"/>
    <mergeCell ref="AF6:AG6"/>
    <mergeCell ref="AH6:AI6"/>
    <mergeCell ref="AJ6:AK6"/>
    <mergeCell ref="AE26:AG26"/>
    <mergeCell ref="AN31:AO31"/>
    <mergeCell ref="AP31:AQ31"/>
    <mergeCell ref="AT31:AU31"/>
    <mergeCell ref="X5:Y5"/>
    <mergeCell ref="AB5:AC5"/>
    <mergeCell ref="AD5:AE5"/>
    <mergeCell ref="AF5:AG5"/>
    <mergeCell ref="AH5:AI5"/>
    <mergeCell ref="AJ5:AK5"/>
    <mergeCell ref="AT5:AU5"/>
    <mergeCell ref="X31:Y31"/>
    <mergeCell ref="AB31:AC31"/>
    <mergeCell ref="AD31:AE31"/>
    <mergeCell ref="AF31:AG31"/>
    <mergeCell ref="AH31:AI31"/>
    <mergeCell ref="AJ31:AK31"/>
    <mergeCell ref="AT29:AU29"/>
    <mergeCell ref="X30:Y30"/>
    <mergeCell ref="AB30:AC30"/>
    <mergeCell ref="AD30:AE30"/>
    <mergeCell ref="AF30:AG30"/>
    <mergeCell ref="AH30:AI30"/>
    <mergeCell ref="AJ30:AK30"/>
    <mergeCell ref="AN30:AO30"/>
    <mergeCell ref="AP30:AQ30"/>
    <mergeCell ref="AT30:AU30"/>
    <mergeCell ref="AT53:AU53"/>
    <mergeCell ref="AT54:AU54"/>
    <mergeCell ref="AT55:AU55"/>
    <mergeCell ref="AD29:AE29"/>
    <mergeCell ref="AF29:AG29"/>
    <mergeCell ref="AH29:AI29"/>
    <mergeCell ref="AJ29:AK29"/>
    <mergeCell ref="AN29:AO29"/>
    <mergeCell ref="AP29:AQ29"/>
    <mergeCell ref="AR29:AS29"/>
    <mergeCell ref="AP53:AQ53"/>
    <mergeCell ref="AP54:AQ54"/>
    <mergeCell ref="AP55:AQ55"/>
    <mergeCell ref="AR53:AS53"/>
    <mergeCell ref="AR54:AS54"/>
    <mergeCell ref="AR55:AS55"/>
    <mergeCell ref="AH55:AI55"/>
    <mergeCell ref="AJ53:AK53"/>
    <mergeCell ref="AJ54:AK54"/>
    <mergeCell ref="AJ55:AK55"/>
    <mergeCell ref="AN53:AO53"/>
    <mergeCell ref="AN54:AO54"/>
    <mergeCell ref="AN55:AO55"/>
    <mergeCell ref="X54:Y54"/>
    <mergeCell ref="AB55:AC55"/>
    <mergeCell ref="AD53:AE53"/>
    <mergeCell ref="AD54:AE54"/>
    <mergeCell ref="AD55:AE55"/>
    <mergeCell ref="AF53:AG53"/>
    <mergeCell ref="AF54:AG54"/>
    <mergeCell ref="AF55:AG55"/>
    <mergeCell ref="X55:Y55"/>
    <mergeCell ref="AB53:AC53"/>
    <mergeCell ref="AB54:AC54"/>
    <mergeCell ref="AN27:AO27"/>
    <mergeCell ref="AP27:AQ27"/>
    <mergeCell ref="AR27:AS27"/>
    <mergeCell ref="AN51:AO51"/>
    <mergeCell ref="AP51:AQ51"/>
    <mergeCell ref="AR51:AS51"/>
    <mergeCell ref="AB29:AC29"/>
    <mergeCell ref="AH53:AI53"/>
    <mergeCell ref="AH54:AI54"/>
    <mergeCell ref="X53:Y53"/>
    <mergeCell ref="AT27:AU27"/>
    <mergeCell ref="X51:Y51"/>
    <mergeCell ref="AB51:AC51"/>
    <mergeCell ref="AD51:AE51"/>
    <mergeCell ref="AF51:AG51"/>
    <mergeCell ref="AH51:AI51"/>
    <mergeCell ref="AJ51:AK51"/>
    <mergeCell ref="AT51:AU51"/>
    <mergeCell ref="X29:Y29"/>
    <mergeCell ref="AR3:AS3"/>
    <mergeCell ref="AP3:AQ3"/>
    <mergeCell ref="AT3:AU3"/>
    <mergeCell ref="X3:Y3"/>
    <mergeCell ref="X27:Y27"/>
    <mergeCell ref="AB27:AC27"/>
    <mergeCell ref="AD27:AE27"/>
    <mergeCell ref="AF27:AG27"/>
    <mergeCell ref="AH27:AI27"/>
    <mergeCell ref="AJ27:AK27"/>
    <mergeCell ref="AB3:AC3"/>
    <mergeCell ref="AD3:AE3"/>
    <mergeCell ref="AF3:AG3"/>
    <mergeCell ref="AH3:AI3"/>
    <mergeCell ref="AJ3:AK3"/>
    <mergeCell ref="AN3:AO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13.xml><?xml version="1.0" encoding="utf-8"?>
<worksheet xmlns="http://schemas.openxmlformats.org/spreadsheetml/2006/main" xmlns:r="http://schemas.openxmlformats.org/officeDocument/2006/relationships">
  <sheetPr>
    <pageSetUpPr fitToPage="1"/>
  </sheetPr>
  <dimension ref="A1:BH18"/>
  <sheetViews>
    <sheetView zoomScalePageLayoutView="0" workbookViewId="0" topLeftCell="B1">
      <selection activeCell="U10" sqref="U10"/>
    </sheetView>
  </sheetViews>
  <sheetFormatPr defaultColWidth="9.00390625" defaultRowHeight="16.5"/>
  <cols>
    <col min="1" max="1" width="5.25390625" style="748" customWidth="1"/>
    <col min="2" max="2" width="6.50390625" style="748" customWidth="1"/>
    <col min="3" max="7" width="5.25390625" style="748" customWidth="1"/>
    <col min="8" max="8" width="6.75390625" style="748" customWidth="1"/>
    <col min="9" max="9" width="6.00390625" style="748" customWidth="1"/>
    <col min="10" max="20" width="5.25390625" style="748" customWidth="1"/>
    <col min="21" max="21" width="6.00390625" style="748" customWidth="1"/>
    <col min="22" max="25" width="5.25390625" style="748" customWidth="1"/>
    <col min="26" max="26" width="6.25390625" style="748" customWidth="1"/>
    <col min="27" max="32" width="5.25390625" style="748" customWidth="1"/>
    <col min="33" max="33" width="6.125" style="748" customWidth="1"/>
    <col min="34" max="38" width="5.25390625" style="748" customWidth="1"/>
    <col min="39" max="39" width="6.125" style="748" customWidth="1"/>
    <col min="40" max="42" width="5.25390625" style="748" customWidth="1"/>
    <col min="43" max="43" width="6.625" style="748" customWidth="1"/>
    <col min="44" max="49" width="5.25390625" style="748" customWidth="1"/>
    <col min="50" max="50" width="5.75390625" style="748" customWidth="1"/>
    <col min="51" max="55" width="5.25390625" style="748" customWidth="1"/>
    <col min="56" max="56" width="6.00390625" style="748" customWidth="1"/>
    <col min="57" max="59" width="5.375" style="748" customWidth="1"/>
    <col min="60" max="16384" width="9.00390625" style="748" customWidth="1"/>
  </cols>
  <sheetData>
    <row r="1" spans="3:18" ht="65.25" customHeight="1" thickBot="1">
      <c r="C1" s="749" t="s">
        <v>611</v>
      </c>
      <c r="M1" s="750"/>
      <c r="N1" s="750"/>
      <c r="O1" s="750"/>
      <c r="P1" s="750"/>
      <c r="Q1" s="751"/>
      <c r="R1" s="751"/>
    </row>
    <row r="2" spans="2:36" ht="45.75" customHeight="1" thickBot="1">
      <c r="B2" s="748" t="s">
        <v>612</v>
      </c>
      <c r="D2" s="748" t="s">
        <v>613</v>
      </c>
      <c r="H2" s="752" t="s">
        <v>614</v>
      </c>
      <c r="I2" s="753" t="s">
        <v>615</v>
      </c>
      <c r="J2" s="753"/>
      <c r="K2" s="753"/>
      <c r="L2" s="753"/>
      <c r="M2" s="754"/>
      <c r="N2" s="755" t="s">
        <v>616</v>
      </c>
      <c r="O2" s="755"/>
      <c r="P2" s="754"/>
      <c r="Q2" s="753" t="s">
        <v>617</v>
      </c>
      <c r="R2" s="753"/>
      <c r="S2" s="753"/>
      <c r="T2" s="753"/>
      <c r="U2" s="756" t="s">
        <v>613</v>
      </c>
      <c r="AC2" s="750"/>
      <c r="AD2" s="750"/>
      <c r="AE2" s="750"/>
      <c r="AF2" s="750"/>
      <c r="AG2" s="750"/>
      <c r="AH2" s="757"/>
      <c r="AI2" s="750"/>
      <c r="AJ2" s="750"/>
    </row>
    <row r="3" spans="2:39" ht="45.75" customHeight="1">
      <c r="B3" s="748">
        <v>1</v>
      </c>
      <c r="C3" s="748">
        <v>34</v>
      </c>
      <c r="D3" s="748">
        <v>35</v>
      </c>
      <c r="H3" s="758">
        <v>1</v>
      </c>
      <c r="I3" s="758">
        <v>2</v>
      </c>
      <c r="J3" s="758">
        <v>3</v>
      </c>
      <c r="K3" s="758">
        <v>4</v>
      </c>
      <c r="L3" s="758">
        <v>5</v>
      </c>
      <c r="M3" s="758">
        <v>6</v>
      </c>
      <c r="N3" s="758">
        <v>7</v>
      </c>
      <c r="O3" s="758">
        <v>8</v>
      </c>
      <c r="P3" s="758">
        <v>9</v>
      </c>
      <c r="Q3" s="758">
        <v>10</v>
      </c>
      <c r="R3" s="758">
        <v>11</v>
      </c>
      <c r="S3" s="758">
        <v>12</v>
      </c>
      <c r="T3" s="759">
        <v>13</v>
      </c>
      <c r="U3" s="760">
        <v>14</v>
      </c>
      <c r="Z3" s="761" t="s">
        <v>618</v>
      </c>
      <c r="AA3" s="753" t="s">
        <v>615</v>
      </c>
      <c r="AB3" s="753"/>
      <c r="AC3" s="755"/>
      <c r="AD3" s="755"/>
      <c r="AE3" s="754"/>
      <c r="AF3" s="755" t="s">
        <v>616</v>
      </c>
      <c r="AG3" s="755"/>
      <c r="AH3" s="754"/>
      <c r="AI3" s="755" t="s">
        <v>617</v>
      </c>
      <c r="AJ3" s="755"/>
      <c r="AK3" s="753"/>
      <c r="AL3" s="753"/>
      <c r="AM3" s="756" t="s">
        <v>613</v>
      </c>
    </row>
    <row r="4" spans="1:55" ht="45.75" customHeight="1" thickBot="1">
      <c r="A4" s="762" t="s">
        <v>614</v>
      </c>
      <c r="B4" s="763">
        <v>42447</v>
      </c>
      <c r="C4" s="763">
        <v>42480</v>
      </c>
      <c r="D4" s="763">
        <v>42481</v>
      </c>
      <c r="E4" s="764">
        <v>42482</v>
      </c>
      <c r="F4" s="764">
        <v>42483</v>
      </c>
      <c r="G4" s="765">
        <v>42484</v>
      </c>
      <c r="H4" s="763">
        <v>42485</v>
      </c>
      <c r="I4" s="763">
        <v>42486</v>
      </c>
      <c r="J4" s="763">
        <v>42487</v>
      </c>
      <c r="K4" s="763">
        <v>42488</v>
      </c>
      <c r="L4" s="763">
        <v>42489</v>
      </c>
      <c r="M4" s="763">
        <v>42490</v>
      </c>
      <c r="N4" s="763">
        <v>42491</v>
      </c>
      <c r="O4" s="763">
        <v>42492</v>
      </c>
      <c r="P4" s="763">
        <v>42493</v>
      </c>
      <c r="Q4" s="763">
        <v>42494</v>
      </c>
      <c r="R4" s="763">
        <v>42495</v>
      </c>
      <c r="S4" s="763">
        <v>42496</v>
      </c>
      <c r="T4" s="766">
        <v>42497</v>
      </c>
      <c r="U4" s="767">
        <v>42498</v>
      </c>
      <c r="V4" s="748" t="s">
        <v>619</v>
      </c>
      <c r="Z4" s="768">
        <v>1</v>
      </c>
      <c r="AA4" s="758">
        <v>2</v>
      </c>
      <c r="AB4" s="758">
        <v>3</v>
      </c>
      <c r="AC4" s="758">
        <v>4</v>
      </c>
      <c r="AD4" s="758">
        <v>5</v>
      </c>
      <c r="AE4" s="758">
        <v>6</v>
      </c>
      <c r="AF4" s="758">
        <v>7</v>
      </c>
      <c r="AG4" s="758">
        <v>8</v>
      </c>
      <c r="AH4" s="758">
        <v>9</v>
      </c>
      <c r="AI4" s="758">
        <v>10</v>
      </c>
      <c r="AJ4" s="758">
        <v>11</v>
      </c>
      <c r="AK4" s="758">
        <v>12</v>
      </c>
      <c r="AL4" s="759">
        <v>13</v>
      </c>
      <c r="AM4" s="760">
        <v>14</v>
      </c>
      <c r="AR4" s="750"/>
      <c r="AS4" s="750"/>
      <c r="AT4" s="750"/>
      <c r="AU4" s="750"/>
      <c r="AV4" s="750"/>
      <c r="AW4" s="750"/>
      <c r="AX4" s="750"/>
      <c r="AY4" s="757"/>
      <c r="AZ4" s="750"/>
      <c r="BA4" s="750"/>
      <c r="BB4" s="750"/>
      <c r="BC4" s="750"/>
    </row>
    <row r="5" spans="1:56" ht="45.75" customHeight="1" thickBot="1">
      <c r="A5" s="769" t="s">
        <v>618</v>
      </c>
      <c r="B5" s="770">
        <v>42464</v>
      </c>
      <c r="C5" s="770">
        <v>42480</v>
      </c>
      <c r="D5" s="771">
        <v>42481</v>
      </c>
      <c r="E5" s="771">
        <v>42482</v>
      </c>
      <c r="F5" s="771">
        <v>42483</v>
      </c>
      <c r="G5" s="772">
        <v>42484</v>
      </c>
      <c r="H5" s="770">
        <v>42485</v>
      </c>
      <c r="I5" s="770">
        <v>42486</v>
      </c>
      <c r="J5" s="770">
        <v>42487</v>
      </c>
      <c r="K5" s="770">
        <v>42488</v>
      </c>
      <c r="L5" s="770">
        <v>42489</v>
      </c>
      <c r="M5" s="770">
        <v>42490</v>
      </c>
      <c r="N5" s="770">
        <v>42491</v>
      </c>
      <c r="O5" s="770">
        <v>42492</v>
      </c>
      <c r="P5" s="770">
        <v>42493</v>
      </c>
      <c r="Q5" s="770">
        <v>42494</v>
      </c>
      <c r="R5" s="770">
        <v>42495</v>
      </c>
      <c r="S5" s="770">
        <v>42496</v>
      </c>
      <c r="T5" s="773">
        <v>42497</v>
      </c>
      <c r="U5" s="774">
        <v>42498</v>
      </c>
      <c r="V5" s="775">
        <v>42499</v>
      </c>
      <c r="W5" s="764">
        <v>42500</v>
      </c>
      <c r="X5" s="764">
        <v>42501</v>
      </c>
      <c r="Y5" s="765">
        <v>42502</v>
      </c>
      <c r="Z5" s="776">
        <v>42503</v>
      </c>
      <c r="AA5" s="777">
        <v>42504</v>
      </c>
      <c r="AB5" s="777">
        <v>42505</v>
      </c>
      <c r="AC5" s="777">
        <v>42506</v>
      </c>
      <c r="AD5" s="777">
        <v>42507</v>
      </c>
      <c r="AE5" s="777">
        <v>42508</v>
      </c>
      <c r="AF5" s="777">
        <v>42509</v>
      </c>
      <c r="AG5" s="777">
        <v>42510</v>
      </c>
      <c r="AH5" s="777">
        <v>42511</v>
      </c>
      <c r="AI5" s="777">
        <v>42512</v>
      </c>
      <c r="AJ5" s="777">
        <v>42513</v>
      </c>
      <c r="AK5" s="777">
        <v>42514</v>
      </c>
      <c r="AL5" s="778">
        <v>42515</v>
      </c>
      <c r="AM5" s="779">
        <v>42516</v>
      </c>
      <c r="AP5" s="780"/>
      <c r="AQ5" s="761" t="s">
        <v>620</v>
      </c>
      <c r="AR5" s="755" t="s">
        <v>615</v>
      </c>
      <c r="AS5" s="755"/>
      <c r="AT5" s="755"/>
      <c r="AU5" s="755"/>
      <c r="AV5" s="754"/>
      <c r="AW5" s="755" t="s">
        <v>616</v>
      </c>
      <c r="AX5" s="755"/>
      <c r="AY5" s="754"/>
      <c r="AZ5" s="755" t="s">
        <v>617</v>
      </c>
      <c r="BA5" s="755"/>
      <c r="BB5" s="755"/>
      <c r="BC5" s="755"/>
      <c r="BD5" s="756" t="s">
        <v>613</v>
      </c>
    </row>
    <row r="6" spans="4:56" ht="45.75" customHeight="1" thickBot="1">
      <c r="D6" s="781" t="s">
        <v>620</v>
      </c>
      <c r="E6" s="763">
        <v>42482</v>
      </c>
      <c r="F6" s="763">
        <v>42483</v>
      </c>
      <c r="G6" s="763">
        <v>42484</v>
      </c>
      <c r="H6" s="763">
        <v>42485</v>
      </c>
      <c r="I6" s="763">
        <v>42486</v>
      </c>
      <c r="J6" s="763">
        <v>42487</v>
      </c>
      <c r="K6" s="763">
        <v>42488</v>
      </c>
      <c r="L6" s="763">
        <v>42489</v>
      </c>
      <c r="M6" s="763">
        <v>42490</v>
      </c>
      <c r="N6" s="763">
        <v>42491</v>
      </c>
      <c r="O6" s="763">
        <v>42492</v>
      </c>
      <c r="P6" s="763">
        <v>42493</v>
      </c>
      <c r="Q6" s="763">
        <v>42494</v>
      </c>
      <c r="R6" s="763">
        <v>42495</v>
      </c>
      <c r="S6" s="763">
        <v>42496</v>
      </c>
      <c r="T6" s="763">
        <v>42497</v>
      </c>
      <c r="U6" s="782">
        <v>42498</v>
      </c>
      <c r="V6" s="783">
        <v>42499</v>
      </c>
      <c r="W6" s="763">
        <v>42500</v>
      </c>
      <c r="X6" s="763">
        <v>42501</v>
      </c>
      <c r="Y6" s="766">
        <v>42502</v>
      </c>
      <c r="Z6" s="784">
        <v>42503</v>
      </c>
      <c r="AA6" s="763">
        <v>42504</v>
      </c>
      <c r="AB6" s="763">
        <v>42505</v>
      </c>
      <c r="AC6" s="763">
        <v>42506</v>
      </c>
      <c r="AD6" s="763">
        <v>42507</v>
      </c>
      <c r="AE6" s="763">
        <v>42508</v>
      </c>
      <c r="AF6" s="763">
        <v>42509</v>
      </c>
      <c r="AG6" s="763">
        <v>42510</v>
      </c>
      <c r="AH6" s="763">
        <v>42511</v>
      </c>
      <c r="AI6" s="763">
        <v>42512</v>
      </c>
      <c r="AJ6" s="763">
        <v>42513</v>
      </c>
      <c r="AK6" s="763">
        <v>42514</v>
      </c>
      <c r="AL6" s="766">
        <v>42515</v>
      </c>
      <c r="AM6" s="785">
        <v>42516</v>
      </c>
      <c r="AN6" s="786">
        <v>42517</v>
      </c>
      <c r="AO6" s="787">
        <v>42518</v>
      </c>
      <c r="AP6" s="787">
        <v>42519</v>
      </c>
      <c r="AQ6" s="776">
        <v>42520</v>
      </c>
      <c r="AR6" s="777">
        <v>42521</v>
      </c>
      <c r="AS6" s="777">
        <v>42522</v>
      </c>
      <c r="AT6" s="777">
        <v>42523</v>
      </c>
      <c r="AU6" s="777">
        <v>42524</v>
      </c>
      <c r="AV6" s="777">
        <v>42525</v>
      </c>
      <c r="AW6" s="777">
        <v>42526</v>
      </c>
      <c r="AX6" s="777">
        <v>42527</v>
      </c>
      <c r="AY6" s="777">
        <v>42528</v>
      </c>
      <c r="AZ6" s="777">
        <v>42529</v>
      </c>
      <c r="BA6" s="777">
        <v>42530</v>
      </c>
      <c r="BB6" s="777">
        <v>42531</v>
      </c>
      <c r="BC6" s="778">
        <v>42532</v>
      </c>
      <c r="BD6" s="779">
        <v>42533</v>
      </c>
    </row>
    <row r="7" spans="5:57" ht="45.75" customHeight="1" thickBot="1">
      <c r="E7" s="748" t="s">
        <v>612</v>
      </c>
      <c r="H7" s="788"/>
      <c r="I7" s="757"/>
      <c r="J7" s="757"/>
      <c r="K7" s="757"/>
      <c r="L7" s="757"/>
      <c r="M7" s="757"/>
      <c r="N7" s="757"/>
      <c r="O7" s="757"/>
      <c r="P7" s="757"/>
      <c r="Q7" s="757"/>
      <c r="R7" s="757"/>
      <c r="S7" s="757"/>
      <c r="T7" s="757"/>
      <c r="U7" s="789" t="s">
        <v>621</v>
      </c>
      <c r="V7" s="790">
        <v>42499</v>
      </c>
      <c r="W7" s="770">
        <v>42500</v>
      </c>
      <c r="X7" s="770">
        <v>42501</v>
      </c>
      <c r="Y7" s="773">
        <v>42502</v>
      </c>
      <c r="Z7" s="791">
        <v>42503</v>
      </c>
      <c r="AA7" s="770">
        <v>42504</v>
      </c>
      <c r="AB7" s="770">
        <v>42505</v>
      </c>
      <c r="AC7" s="770">
        <v>42506</v>
      </c>
      <c r="AD7" s="770">
        <v>42507</v>
      </c>
      <c r="AE7" s="770">
        <v>42508</v>
      </c>
      <c r="AF7" s="770">
        <v>42509</v>
      </c>
      <c r="AG7" s="770">
        <v>42510</v>
      </c>
      <c r="AH7" s="770">
        <v>42511</v>
      </c>
      <c r="AI7" s="770">
        <v>42512</v>
      </c>
      <c r="AJ7" s="770">
        <v>42513</v>
      </c>
      <c r="AK7" s="770">
        <v>42514</v>
      </c>
      <c r="AL7" s="770">
        <v>42515</v>
      </c>
      <c r="AM7" s="792">
        <v>42516</v>
      </c>
      <c r="AN7" s="790">
        <v>42517</v>
      </c>
      <c r="AO7" s="773">
        <v>42518</v>
      </c>
      <c r="AP7" s="773">
        <v>42519</v>
      </c>
      <c r="AQ7" s="791">
        <v>42520</v>
      </c>
      <c r="AR7" s="770">
        <v>42521</v>
      </c>
      <c r="AS7" s="770">
        <v>42522</v>
      </c>
      <c r="AT7" s="770">
        <v>42523</v>
      </c>
      <c r="AU7" s="770">
        <v>42524</v>
      </c>
      <c r="AV7" s="770">
        <v>42525</v>
      </c>
      <c r="AW7" s="770">
        <v>42526</v>
      </c>
      <c r="AX7" s="770">
        <v>42527</v>
      </c>
      <c r="AY7" s="770">
        <v>42528</v>
      </c>
      <c r="AZ7" s="770">
        <v>42529</v>
      </c>
      <c r="BA7" s="770">
        <v>42530</v>
      </c>
      <c r="BB7" s="770">
        <v>42531</v>
      </c>
      <c r="BC7" s="773">
        <v>42532</v>
      </c>
      <c r="BD7" s="774">
        <v>42533</v>
      </c>
      <c r="BE7" s="789" t="s">
        <v>621</v>
      </c>
    </row>
    <row r="8" spans="2:60" ht="45.75" customHeight="1" thickBot="1">
      <c r="B8" s="748" t="s">
        <v>622</v>
      </c>
      <c r="V8" s="748" t="s">
        <v>612</v>
      </c>
      <c r="Z8" s="788"/>
      <c r="AA8" s="757"/>
      <c r="AB8" s="757"/>
      <c r="AC8" s="757"/>
      <c r="AD8" s="757"/>
      <c r="AE8" s="757"/>
      <c r="AF8" s="757"/>
      <c r="AG8" s="757"/>
      <c r="AH8" s="757"/>
      <c r="AI8" s="757"/>
      <c r="AJ8" s="757"/>
      <c r="AK8" s="757"/>
      <c r="AL8" s="757"/>
      <c r="AM8" s="789" t="s">
        <v>623</v>
      </c>
      <c r="AN8" s="783">
        <v>42517</v>
      </c>
      <c r="AO8" s="766">
        <v>42518</v>
      </c>
      <c r="AP8" s="766">
        <v>42519</v>
      </c>
      <c r="AQ8" s="784">
        <v>42520</v>
      </c>
      <c r="AR8" s="763">
        <v>42521</v>
      </c>
      <c r="AS8" s="763">
        <v>42522</v>
      </c>
      <c r="AT8" s="763">
        <v>42523</v>
      </c>
      <c r="AU8" s="763">
        <v>42524</v>
      </c>
      <c r="AV8" s="763">
        <v>42525</v>
      </c>
      <c r="AW8" s="763">
        <v>42526</v>
      </c>
      <c r="AX8" s="763">
        <v>42527</v>
      </c>
      <c r="AY8" s="763">
        <v>42528</v>
      </c>
      <c r="AZ8" s="763">
        <v>42529</v>
      </c>
      <c r="BA8" s="763">
        <v>42530</v>
      </c>
      <c r="BB8" s="763">
        <v>42531</v>
      </c>
      <c r="BC8" s="763">
        <v>42532</v>
      </c>
      <c r="BD8" s="793">
        <v>42533</v>
      </c>
      <c r="BE8" s="783">
        <v>42534</v>
      </c>
      <c r="BF8" s="763">
        <v>42535</v>
      </c>
      <c r="BG8" s="763">
        <v>42536</v>
      </c>
      <c r="BH8" s="748" t="s">
        <v>624</v>
      </c>
    </row>
    <row r="9" spans="1:60" ht="45.75" customHeight="1" thickBot="1">
      <c r="A9" s="748" t="s">
        <v>625</v>
      </c>
      <c r="D9" s="748" t="s">
        <v>626</v>
      </c>
      <c r="L9" s="759" t="s">
        <v>627</v>
      </c>
      <c r="M9" s="794"/>
      <c r="N9" s="795"/>
      <c r="O9" s="758">
        <v>25</v>
      </c>
      <c r="AN9" s="748" t="s">
        <v>612</v>
      </c>
      <c r="AP9" s="780"/>
      <c r="AQ9" s="788"/>
      <c r="AR9" s="757"/>
      <c r="AS9" s="757"/>
      <c r="AT9" s="757"/>
      <c r="AU9" s="757"/>
      <c r="AV9" s="757"/>
      <c r="AW9" s="757"/>
      <c r="AX9" s="757"/>
      <c r="AY9" s="757"/>
      <c r="AZ9" s="757"/>
      <c r="BA9" s="757"/>
      <c r="BB9" s="757"/>
      <c r="BC9" s="757"/>
      <c r="BD9" s="789" t="s">
        <v>628</v>
      </c>
      <c r="BE9" s="790">
        <v>42534</v>
      </c>
      <c r="BF9" s="790">
        <v>42535</v>
      </c>
      <c r="BG9" s="790">
        <v>42536</v>
      </c>
      <c r="BH9" s="748" t="s">
        <v>624</v>
      </c>
    </row>
    <row r="10" spans="2:57" ht="45.75" customHeight="1">
      <c r="B10" s="762" t="s">
        <v>614</v>
      </c>
      <c r="C10" s="796" t="s">
        <v>629</v>
      </c>
      <c r="D10" s="795"/>
      <c r="E10" s="763"/>
      <c r="F10" s="748">
        <v>180</v>
      </c>
      <c r="G10" s="748" t="s">
        <v>126</v>
      </c>
      <c r="L10" s="759" t="s">
        <v>630</v>
      </c>
      <c r="M10" s="794"/>
      <c r="N10" s="795"/>
      <c r="O10" s="758">
        <f>H15</f>
        <v>40</v>
      </c>
      <c r="Z10" s="748" t="s">
        <v>622</v>
      </c>
      <c r="BE10" s="748" t="s">
        <v>612</v>
      </c>
    </row>
    <row r="11" spans="2:43" ht="45.75" customHeight="1">
      <c r="B11" s="797" t="s">
        <v>618</v>
      </c>
      <c r="C11" s="796" t="s">
        <v>631</v>
      </c>
      <c r="D11" s="795"/>
      <c r="E11" s="770"/>
      <c r="F11" s="748">
        <v>170</v>
      </c>
      <c r="G11" s="748" t="s">
        <v>126</v>
      </c>
      <c r="L11" s="759" t="s">
        <v>632</v>
      </c>
      <c r="M11" s="794"/>
      <c r="N11" s="795"/>
      <c r="O11" s="758">
        <f>O10-O9</f>
        <v>15</v>
      </c>
      <c r="Y11" s="748" t="s">
        <v>625</v>
      </c>
      <c r="AB11" s="748" t="s">
        <v>633</v>
      </c>
      <c r="AJ11" s="759" t="s">
        <v>627</v>
      </c>
      <c r="AK11" s="794"/>
      <c r="AL11" s="795"/>
      <c r="AM11" s="758">
        <v>25</v>
      </c>
      <c r="AQ11" s="748" t="s">
        <v>622</v>
      </c>
    </row>
    <row r="12" spans="2:56" ht="45.75" customHeight="1">
      <c r="B12" s="781" t="s">
        <v>620</v>
      </c>
      <c r="C12" s="796" t="s">
        <v>634</v>
      </c>
      <c r="D12" s="795"/>
      <c r="E12" s="798"/>
      <c r="F12" s="748">
        <v>180</v>
      </c>
      <c r="G12" s="748" t="s">
        <v>126</v>
      </c>
      <c r="L12" s="759" t="s">
        <v>635</v>
      </c>
      <c r="M12" s="794"/>
      <c r="N12" s="795"/>
      <c r="O12" s="758">
        <f>O11/O9+1</f>
        <v>1.6</v>
      </c>
      <c r="P12" s="748" t="s">
        <v>636</v>
      </c>
      <c r="Z12" s="781" t="s">
        <v>620</v>
      </c>
      <c r="AA12" s="796" t="s">
        <v>629</v>
      </c>
      <c r="AB12" s="795"/>
      <c r="AC12" s="763"/>
      <c r="AD12" s="748">
        <v>180</v>
      </c>
      <c r="AE12" s="748" t="s">
        <v>126</v>
      </c>
      <c r="AJ12" s="759" t="s">
        <v>630</v>
      </c>
      <c r="AK12" s="794"/>
      <c r="AL12" s="795"/>
      <c r="AM12" s="799">
        <f>AF17</f>
        <v>39.285714285714285</v>
      </c>
      <c r="AP12" s="748" t="s">
        <v>625</v>
      </c>
      <c r="AS12" s="748" t="s">
        <v>637</v>
      </c>
      <c r="BA12" s="759" t="s">
        <v>627</v>
      </c>
      <c r="BB12" s="794"/>
      <c r="BC12" s="795"/>
      <c r="BD12" s="758">
        <v>25</v>
      </c>
    </row>
    <row r="13" spans="6:56" ht="45.75" customHeight="1">
      <c r="F13" s="748">
        <f>SUM(F10:F12)</f>
        <v>530</v>
      </c>
      <c r="G13" s="748" t="s">
        <v>126</v>
      </c>
      <c r="Z13" s="781" t="s">
        <v>621</v>
      </c>
      <c r="AA13" s="796" t="s">
        <v>631</v>
      </c>
      <c r="AB13" s="795"/>
      <c r="AC13" s="770"/>
      <c r="AD13" s="748">
        <v>170</v>
      </c>
      <c r="AE13" s="748" t="s">
        <v>126</v>
      </c>
      <c r="AJ13" s="759" t="s">
        <v>632</v>
      </c>
      <c r="AK13" s="794"/>
      <c r="AL13" s="795"/>
      <c r="AM13" s="799">
        <f>AM12-AM11</f>
        <v>14.285714285714285</v>
      </c>
      <c r="AQ13" s="781" t="s">
        <v>623</v>
      </c>
      <c r="AR13" s="800" t="s">
        <v>629</v>
      </c>
      <c r="AS13" s="795"/>
      <c r="AT13" s="763"/>
      <c r="AU13" s="748">
        <v>180</v>
      </c>
      <c r="AV13" s="748" t="s">
        <v>126</v>
      </c>
      <c r="BA13" s="759" t="s">
        <v>630</v>
      </c>
      <c r="BB13" s="794"/>
      <c r="BC13" s="795"/>
      <c r="BD13" s="799">
        <f>AW18</f>
        <v>37.857142857142854</v>
      </c>
    </row>
    <row r="14" spans="3:56" ht="45.75" customHeight="1">
      <c r="C14" s="748" t="s">
        <v>638</v>
      </c>
      <c r="F14" s="748">
        <v>30</v>
      </c>
      <c r="G14" s="748" t="s">
        <v>126</v>
      </c>
      <c r="H14" s="801" t="s">
        <v>630</v>
      </c>
      <c r="I14" s="802"/>
      <c r="Z14" s="781" t="s">
        <v>618</v>
      </c>
      <c r="AA14" s="796" t="s">
        <v>634</v>
      </c>
      <c r="AB14" s="795"/>
      <c r="AC14" s="798"/>
      <c r="AD14" s="748">
        <v>170</v>
      </c>
      <c r="AE14" s="748" t="s">
        <v>126</v>
      </c>
      <c r="AJ14" s="759" t="s">
        <v>635</v>
      </c>
      <c r="AK14" s="794"/>
      <c r="AL14" s="795"/>
      <c r="AM14" s="758">
        <f>AM13/AM11+1</f>
        <v>1.5714285714285714</v>
      </c>
      <c r="AN14" s="748" t="s">
        <v>636</v>
      </c>
      <c r="AQ14" s="781" t="s">
        <v>621</v>
      </c>
      <c r="AR14" s="800" t="s">
        <v>631</v>
      </c>
      <c r="AS14" s="795"/>
      <c r="AT14" s="770"/>
      <c r="AU14" s="748">
        <v>170</v>
      </c>
      <c r="AV14" s="748" t="s">
        <v>126</v>
      </c>
      <c r="BA14" s="759" t="s">
        <v>632</v>
      </c>
      <c r="BB14" s="794"/>
      <c r="BC14" s="795"/>
      <c r="BD14" s="799">
        <f>BD13-BD12</f>
        <v>12.857142857142854</v>
      </c>
    </row>
    <row r="15" spans="6:57" ht="45.75" customHeight="1">
      <c r="F15" s="748">
        <f>F13+F14</f>
        <v>560</v>
      </c>
      <c r="G15" s="748" t="s">
        <v>639</v>
      </c>
      <c r="H15" s="801">
        <f>F15/14</f>
        <v>40</v>
      </c>
      <c r="I15" s="802" t="s">
        <v>640</v>
      </c>
      <c r="AD15" s="748">
        <f>SUM(AD12:AD14)</f>
        <v>520</v>
      </c>
      <c r="AE15" s="748" t="s">
        <v>126</v>
      </c>
      <c r="AQ15" s="762" t="s">
        <v>620</v>
      </c>
      <c r="AR15" s="800" t="s">
        <v>634</v>
      </c>
      <c r="AS15" s="795"/>
      <c r="AT15" s="798"/>
      <c r="AU15" s="748">
        <v>150</v>
      </c>
      <c r="AV15" s="748" t="s">
        <v>126</v>
      </c>
      <c r="BA15" s="759" t="s">
        <v>635</v>
      </c>
      <c r="BB15" s="794"/>
      <c r="BC15" s="795"/>
      <c r="BD15" s="758">
        <f>BD14/BD12+1</f>
        <v>1.5142857142857142</v>
      </c>
      <c r="BE15" s="748" t="s">
        <v>636</v>
      </c>
    </row>
    <row r="16" spans="27:48" ht="45.75" customHeight="1">
      <c r="AA16" s="748" t="s">
        <v>638</v>
      </c>
      <c r="AD16" s="748">
        <v>30</v>
      </c>
      <c r="AE16" s="748" t="s">
        <v>126</v>
      </c>
      <c r="AF16" s="801" t="s">
        <v>630</v>
      </c>
      <c r="AG16" s="802"/>
      <c r="AU16" s="748">
        <f>SUM(AU13:AU15)</f>
        <v>500</v>
      </c>
      <c r="AV16" s="748" t="s">
        <v>126</v>
      </c>
    </row>
    <row r="17" spans="30:50" ht="45.75" customHeight="1">
      <c r="AD17" s="748">
        <f>AD15+AD16</f>
        <v>550</v>
      </c>
      <c r="AE17" s="748" t="s">
        <v>639</v>
      </c>
      <c r="AF17" s="803">
        <f>AD17/14</f>
        <v>39.285714285714285</v>
      </c>
      <c r="AG17" s="802" t="s">
        <v>640</v>
      </c>
      <c r="AR17" s="748" t="s">
        <v>638</v>
      </c>
      <c r="AU17" s="748">
        <v>30</v>
      </c>
      <c r="AV17" s="748" t="s">
        <v>126</v>
      </c>
      <c r="AW17" s="801" t="s">
        <v>630</v>
      </c>
      <c r="AX17" s="802"/>
    </row>
    <row r="18" spans="37:50" ht="45.75" customHeight="1">
      <c r="AK18" s="751"/>
      <c r="AU18" s="748">
        <f>AU16+AU17</f>
        <v>530</v>
      </c>
      <c r="AV18" s="748" t="s">
        <v>639</v>
      </c>
      <c r="AW18" s="803">
        <f>AU18/14</f>
        <v>37.857142857142854</v>
      </c>
      <c r="AX18" s="802" t="s">
        <v>640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4.xml><?xml version="1.0" encoding="utf-8"?>
<worksheet xmlns="http://schemas.openxmlformats.org/spreadsheetml/2006/main" xmlns:r="http://schemas.openxmlformats.org/officeDocument/2006/relationships">
  <dimension ref="A1:EM137"/>
  <sheetViews>
    <sheetView zoomScalePageLayoutView="0" workbookViewId="0" topLeftCell="A1">
      <selection activeCell="AF29" sqref="AF29:AG29"/>
    </sheetView>
  </sheetViews>
  <sheetFormatPr defaultColWidth="9.00390625" defaultRowHeight="16.5"/>
  <cols>
    <col min="1" max="1" width="4.625" style="808" customWidth="1"/>
    <col min="2" max="71" width="2.50390625" style="808" customWidth="1"/>
    <col min="72" max="72" width="3.625" style="808" customWidth="1"/>
    <col min="73" max="73" width="4.375" style="808" customWidth="1"/>
    <col min="74" max="143" width="2.50390625" style="808" customWidth="1"/>
    <col min="144" max="16384" width="9.00390625" style="808" customWidth="1"/>
  </cols>
  <sheetData>
    <row r="1" spans="1:143" ht="28.5">
      <c r="A1" s="804"/>
      <c r="B1" s="804"/>
      <c r="C1" s="804"/>
      <c r="D1" s="1829" t="s">
        <v>171</v>
      </c>
      <c r="E1" s="1829"/>
      <c r="F1" s="1829"/>
      <c r="G1" s="1829"/>
      <c r="H1" s="1829"/>
      <c r="I1" s="1829"/>
      <c r="J1" s="1829"/>
      <c r="K1" s="1829"/>
      <c r="L1" s="1829"/>
      <c r="M1" s="1829"/>
      <c r="N1" s="1829"/>
      <c r="O1" s="1829"/>
      <c r="P1" s="1829"/>
      <c r="Q1" s="1829"/>
      <c r="R1" s="1829"/>
      <c r="S1" s="1829"/>
      <c r="T1" s="1829"/>
      <c r="U1" s="1829"/>
      <c r="V1" s="1829"/>
      <c r="W1" s="1829"/>
      <c r="X1" s="1829"/>
      <c r="Y1" s="1829"/>
      <c r="Z1" s="1829"/>
      <c r="AA1" s="1829"/>
      <c r="AB1" s="804"/>
      <c r="AC1" s="804"/>
      <c r="AD1" s="804"/>
      <c r="AE1" s="1829" t="s">
        <v>75</v>
      </c>
      <c r="AF1" s="1829"/>
      <c r="AG1" s="1829"/>
      <c r="AH1" s="1829"/>
      <c r="AI1" s="1829"/>
      <c r="AJ1" s="1829"/>
      <c r="AK1" s="1829"/>
      <c r="AL1" s="1829"/>
      <c r="AM1" s="1829"/>
      <c r="AN1" s="1830">
        <v>249</v>
      </c>
      <c r="AO1" s="1830"/>
      <c r="AP1" s="1830"/>
      <c r="AQ1" s="1830"/>
      <c r="AR1" s="1829" t="s">
        <v>76</v>
      </c>
      <c r="AS1" s="1829"/>
      <c r="AT1" s="1831" t="s">
        <v>77</v>
      </c>
      <c r="AU1" s="1832"/>
      <c r="AV1" s="806" t="s">
        <v>172</v>
      </c>
      <c r="AW1" s="805"/>
      <c r="AX1" s="805"/>
      <c r="AY1" s="805"/>
      <c r="AZ1" s="805"/>
      <c r="BA1" s="805"/>
      <c r="BB1" s="805"/>
      <c r="BC1" s="805"/>
      <c r="BD1" s="805"/>
      <c r="BE1" s="807"/>
      <c r="BF1" s="807"/>
      <c r="BG1" s="807"/>
      <c r="BH1" s="807"/>
      <c r="BI1" s="804"/>
      <c r="BJ1" s="804"/>
      <c r="BK1" s="804"/>
      <c r="BL1" s="804"/>
      <c r="BM1" s="804"/>
      <c r="BN1" s="804"/>
      <c r="BO1" s="804"/>
      <c r="BP1" s="804"/>
      <c r="BQ1" s="804"/>
      <c r="BR1" s="804"/>
      <c r="BS1" s="804"/>
      <c r="BU1" s="804"/>
      <c r="BV1" s="804"/>
      <c r="BW1" s="804"/>
      <c r="BX1" s="1829" t="s">
        <v>171</v>
      </c>
      <c r="BY1" s="1829"/>
      <c r="BZ1" s="1829"/>
      <c r="CA1" s="1829"/>
      <c r="CB1" s="1829"/>
      <c r="CC1" s="1829"/>
      <c r="CD1" s="1829"/>
      <c r="CE1" s="1829"/>
      <c r="CF1" s="1829"/>
      <c r="CG1" s="1829"/>
      <c r="CH1" s="1829"/>
      <c r="CI1" s="1829"/>
      <c r="CJ1" s="1829"/>
      <c r="CK1" s="1829"/>
      <c r="CL1" s="1829"/>
      <c r="CM1" s="1829"/>
      <c r="CN1" s="1829"/>
      <c r="CO1" s="1829"/>
      <c r="CP1" s="1829"/>
      <c r="CQ1" s="1829"/>
      <c r="CR1" s="1829"/>
      <c r="CS1" s="1829"/>
      <c r="CT1" s="1829"/>
      <c r="CU1" s="1829"/>
      <c r="CV1" s="804"/>
      <c r="CW1" s="804"/>
      <c r="CX1" s="804"/>
      <c r="CY1" s="1829" t="s">
        <v>75</v>
      </c>
      <c r="CZ1" s="1829"/>
      <c r="DA1" s="1829"/>
      <c r="DB1" s="1829"/>
      <c r="DC1" s="1829"/>
      <c r="DD1" s="1829"/>
      <c r="DE1" s="1829"/>
      <c r="DF1" s="1829"/>
      <c r="DG1" s="1829"/>
      <c r="DH1" s="1830">
        <v>249</v>
      </c>
      <c r="DI1" s="1830"/>
      <c r="DJ1" s="1830"/>
      <c r="DK1" s="1830"/>
      <c r="DL1" s="1829" t="s">
        <v>76</v>
      </c>
      <c r="DM1" s="1829"/>
      <c r="DN1" s="1831" t="s">
        <v>77</v>
      </c>
      <c r="DO1" s="1832"/>
      <c r="DP1" s="806" t="s">
        <v>641</v>
      </c>
      <c r="DQ1" s="805"/>
      <c r="DR1" s="805"/>
      <c r="DS1" s="805"/>
      <c r="DT1" s="805"/>
      <c r="DU1" s="805"/>
      <c r="DV1" s="805"/>
      <c r="DW1" s="805"/>
      <c r="DX1" s="805"/>
      <c r="DY1" s="807"/>
      <c r="DZ1" s="807"/>
      <c r="EA1" s="807"/>
      <c r="EB1" s="807"/>
      <c r="EC1" s="804"/>
      <c r="ED1" s="804"/>
      <c r="EE1" s="804"/>
      <c r="EF1" s="804"/>
      <c r="EG1" s="804"/>
      <c r="EH1" s="804"/>
      <c r="EI1" s="804"/>
      <c r="EJ1" s="804"/>
      <c r="EK1" s="804"/>
      <c r="EL1" s="804"/>
      <c r="EM1" s="804"/>
    </row>
    <row r="2" spans="1:143" ht="16.5">
      <c r="A2" s="809" t="s">
        <v>78</v>
      </c>
      <c r="B2" s="1827">
        <v>42412</v>
      </c>
      <c r="C2" s="1828"/>
      <c r="D2" s="1827">
        <v>42413</v>
      </c>
      <c r="E2" s="1828"/>
      <c r="F2" s="1827">
        <v>42414</v>
      </c>
      <c r="G2" s="1828"/>
      <c r="H2" s="1827">
        <v>42415</v>
      </c>
      <c r="I2" s="1828"/>
      <c r="J2" s="1827">
        <v>42416</v>
      </c>
      <c r="K2" s="1828"/>
      <c r="L2" s="1827">
        <v>42417</v>
      </c>
      <c r="M2" s="1828"/>
      <c r="N2" s="1827">
        <v>42418</v>
      </c>
      <c r="O2" s="1828"/>
      <c r="P2" s="1827">
        <v>42419</v>
      </c>
      <c r="Q2" s="1828"/>
      <c r="R2" s="1827">
        <v>42420</v>
      </c>
      <c r="S2" s="1828"/>
      <c r="T2" s="1827">
        <v>42421</v>
      </c>
      <c r="U2" s="1828"/>
      <c r="V2" s="1827">
        <v>42422</v>
      </c>
      <c r="W2" s="1828"/>
      <c r="X2" s="1827">
        <v>42423</v>
      </c>
      <c r="Y2" s="1828"/>
      <c r="Z2" s="1827">
        <v>42424</v>
      </c>
      <c r="AA2" s="1828"/>
      <c r="AB2" s="1827">
        <v>42425</v>
      </c>
      <c r="AC2" s="1828"/>
      <c r="AD2" s="1827">
        <v>42426</v>
      </c>
      <c r="AE2" s="1828"/>
      <c r="AF2" s="1827">
        <v>42427</v>
      </c>
      <c r="AG2" s="1828"/>
      <c r="AH2" s="1827">
        <v>42428</v>
      </c>
      <c r="AI2" s="1828"/>
      <c r="AJ2" s="1827">
        <v>42429</v>
      </c>
      <c r="AK2" s="1828"/>
      <c r="AL2" s="1827">
        <v>42430</v>
      </c>
      <c r="AM2" s="1828"/>
      <c r="AN2" s="1827">
        <v>42431</v>
      </c>
      <c r="AO2" s="1828"/>
      <c r="AP2" s="1827">
        <v>42432</v>
      </c>
      <c r="AQ2" s="1828"/>
      <c r="AR2" s="1827">
        <v>42433</v>
      </c>
      <c r="AS2" s="1828"/>
      <c r="AT2" s="1827">
        <v>42434</v>
      </c>
      <c r="AU2" s="1828"/>
      <c r="AV2" s="1827">
        <v>42435</v>
      </c>
      <c r="AW2" s="1828"/>
      <c r="AX2" s="1827">
        <v>42436</v>
      </c>
      <c r="AY2" s="1828"/>
      <c r="AZ2" s="1827">
        <v>42437</v>
      </c>
      <c r="BA2" s="1828"/>
      <c r="BB2" s="1827">
        <v>42438</v>
      </c>
      <c r="BC2" s="1828"/>
      <c r="BD2" s="1827">
        <v>42439</v>
      </c>
      <c r="BE2" s="1828"/>
      <c r="BF2" s="1827">
        <v>42440</v>
      </c>
      <c r="BG2" s="1828"/>
      <c r="BH2" s="1827">
        <v>42441</v>
      </c>
      <c r="BI2" s="1828"/>
      <c r="BJ2" s="1827">
        <v>42442</v>
      </c>
      <c r="BK2" s="1828"/>
      <c r="BL2" s="1827">
        <v>42443</v>
      </c>
      <c r="BM2" s="1828"/>
      <c r="BN2" s="1827">
        <v>42444</v>
      </c>
      <c r="BO2" s="1828"/>
      <c r="BP2" s="1827">
        <v>42445</v>
      </c>
      <c r="BQ2" s="1828"/>
      <c r="BR2" s="1827">
        <v>42446</v>
      </c>
      <c r="BS2" s="1828"/>
      <c r="BU2" s="809" t="s">
        <v>78</v>
      </c>
      <c r="BV2" s="1827">
        <v>42450</v>
      </c>
      <c r="BW2" s="1828"/>
      <c r="BX2" s="1827">
        <v>42451</v>
      </c>
      <c r="BY2" s="1828"/>
      <c r="BZ2" s="1827">
        <v>42452</v>
      </c>
      <c r="CA2" s="1828"/>
      <c r="CB2" s="1827">
        <v>42453</v>
      </c>
      <c r="CC2" s="1828"/>
      <c r="CD2" s="1827">
        <v>42454</v>
      </c>
      <c r="CE2" s="1828"/>
      <c r="CF2" s="1827">
        <v>42455</v>
      </c>
      <c r="CG2" s="1828"/>
      <c r="CH2" s="1827">
        <v>42456</v>
      </c>
      <c r="CI2" s="1828"/>
      <c r="CJ2" s="1827">
        <v>42457</v>
      </c>
      <c r="CK2" s="1828"/>
      <c r="CL2" s="1827">
        <v>42458</v>
      </c>
      <c r="CM2" s="1828"/>
      <c r="CN2" s="1827">
        <v>42459</v>
      </c>
      <c r="CO2" s="1828"/>
      <c r="CP2" s="1827">
        <v>42460</v>
      </c>
      <c r="CQ2" s="1828"/>
      <c r="CR2" s="1827">
        <v>42461</v>
      </c>
      <c r="CS2" s="1828"/>
      <c r="CT2" s="1827">
        <v>42462</v>
      </c>
      <c r="CU2" s="1828"/>
      <c r="CV2" s="1827">
        <v>42463</v>
      </c>
      <c r="CW2" s="1828"/>
      <c r="CX2" s="1827"/>
      <c r="CY2" s="1828"/>
      <c r="CZ2" s="1827"/>
      <c r="DA2" s="1828"/>
      <c r="DB2" s="1827"/>
      <c r="DC2" s="1828"/>
      <c r="DD2" s="1827"/>
      <c r="DE2" s="1828"/>
      <c r="DF2" s="1827"/>
      <c r="DG2" s="1828"/>
      <c r="DH2" s="1827"/>
      <c r="DI2" s="1828"/>
      <c r="DJ2" s="1827"/>
      <c r="DK2" s="1828"/>
      <c r="DL2" s="1827"/>
      <c r="DM2" s="1828"/>
      <c r="DN2" s="1827"/>
      <c r="DO2" s="1828"/>
      <c r="DP2" s="1827"/>
      <c r="DQ2" s="1828"/>
      <c r="DR2" s="1827"/>
      <c r="DS2" s="1828"/>
      <c r="DT2" s="1827"/>
      <c r="DU2" s="1828"/>
      <c r="DV2" s="1827"/>
      <c r="DW2" s="1828"/>
      <c r="DX2" s="1827"/>
      <c r="DY2" s="1828"/>
      <c r="DZ2" s="1827"/>
      <c r="EA2" s="1828"/>
      <c r="EB2" s="1827"/>
      <c r="EC2" s="1828"/>
      <c r="ED2" s="1827"/>
      <c r="EE2" s="1828"/>
      <c r="EF2" s="1827"/>
      <c r="EG2" s="1828"/>
      <c r="EH2" s="1827"/>
      <c r="EI2" s="1828"/>
      <c r="EJ2" s="1827"/>
      <c r="EK2" s="1828"/>
      <c r="EL2" s="1827"/>
      <c r="EM2" s="1828"/>
    </row>
    <row r="3" spans="1:143" ht="16.5">
      <c r="A3" s="809" t="s">
        <v>79</v>
      </c>
      <c r="B3" s="1825">
        <f>B2</f>
        <v>42412</v>
      </c>
      <c r="C3" s="1826"/>
      <c r="D3" s="1825">
        <f>D2</f>
        <v>42413</v>
      </c>
      <c r="E3" s="1826"/>
      <c r="F3" s="1825">
        <f>F2</f>
        <v>42414</v>
      </c>
      <c r="G3" s="1826"/>
      <c r="H3" s="1825">
        <f>H2</f>
        <v>42415</v>
      </c>
      <c r="I3" s="1826"/>
      <c r="J3" s="1825">
        <f>J2</f>
        <v>42416</v>
      </c>
      <c r="K3" s="1826"/>
      <c r="L3" s="1825">
        <f>L2</f>
        <v>42417</v>
      </c>
      <c r="M3" s="1826"/>
      <c r="N3" s="1825">
        <f>N2</f>
        <v>42418</v>
      </c>
      <c r="O3" s="1826"/>
      <c r="P3" s="1825">
        <f>P2</f>
        <v>42419</v>
      </c>
      <c r="Q3" s="1826"/>
      <c r="R3" s="1825">
        <f>R2</f>
        <v>42420</v>
      </c>
      <c r="S3" s="1826"/>
      <c r="T3" s="1825">
        <f>T2</f>
        <v>42421</v>
      </c>
      <c r="U3" s="1826"/>
      <c r="V3" s="1825">
        <f>V2</f>
        <v>42422</v>
      </c>
      <c r="W3" s="1826"/>
      <c r="X3" s="1825">
        <f>X2</f>
        <v>42423</v>
      </c>
      <c r="Y3" s="1826"/>
      <c r="Z3" s="1825">
        <f>Z2</f>
        <v>42424</v>
      </c>
      <c r="AA3" s="1826"/>
      <c r="AB3" s="1825">
        <f>AB2</f>
        <v>42425</v>
      </c>
      <c r="AC3" s="1826"/>
      <c r="AD3" s="1825">
        <f>AD2</f>
        <v>42426</v>
      </c>
      <c r="AE3" s="1826"/>
      <c r="AF3" s="1825">
        <f>AF2</f>
        <v>42427</v>
      </c>
      <c r="AG3" s="1826"/>
      <c r="AH3" s="1825">
        <f>AH2</f>
        <v>42428</v>
      </c>
      <c r="AI3" s="1826"/>
      <c r="AJ3" s="1825">
        <f>AJ2</f>
        <v>42429</v>
      </c>
      <c r="AK3" s="1826"/>
      <c r="AL3" s="1825">
        <f>AL2</f>
        <v>42430</v>
      </c>
      <c r="AM3" s="1826"/>
      <c r="AN3" s="1825">
        <f>AN2</f>
        <v>42431</v>
      </c>
      <c r="AO3" s="1826"/>
      <c r="AP3" s="1825">
        <f>AP2</f>
        <v>42432</v>
      </c>
      <c r="AQ3" s="1826"/>
      <c r="AR3" s="1825">
        <f>AR2</f>
        <v>42433</v>
      </c>
      <c r="AS3" s="1826"/>
      <c r="AT3" s="1825">
        <f>AT2</f>
        <v>42434</v>
      </c>
      <c r="AU3" s="1826"/>
      <c r="AV3" s="1825">
        <f>AV2</f>
        <v>42435</v>
      </c>
      <c r="AW3" s="1826"/>
      <c r="AX3" s="1825">
        <f>AX2</f>
        <v>42436</v>
      </c>
      <c r="AY3" s="1826"/>
      <c r="AZ3" s="1825">
        <f>AZ2</f>
        <v>42437</v>
      </c>
      <c r="BA3" s="1826"/>
      <c r="BB3" s="1825">
        <f>BB2</f>
        <v>42438</v>
      </c>
      <c r="BC3" s="1826"/>
      <c r="BD3" s="1825">
        <f>BD2</f>
        <v>42439</v>
      </c>
      <c r="BE3" s="1826"/>
      <c r="BF3" s="1825">
        <f>BF2</f>
        <v>42440</v>
      </c>
      <c r="BG3" s="1826"/>
      <c r="BH3" s="1825">
        <f>BH2</f>
        <v>42441</v>
      </c>
      <c r="BI3" s="1826"/>
      <c r="BJ3" s="1825">
        <f>BJ2</f>
        <v>42442</v>
      </c>
      <c r="BK3" s="1826"/>
      <c r="BL3" s="1825">
        <f>BL2</f>
        <v>42443</v>
      </c>
      <c r="BM3" s="1826"/>
      <c r="BN3" s="1825">
        <f>BN2</f>
        <v>42444</v>
      </c>
      <c r="BO3" s="1826"/>
      <c r="BP3" s="1825">
        <f>BP2</f>
        <v>42445</v>
      </c>
      <c r="BQ3" s="1826"/>
      <c r="BR3" s="1825">
        <f>BR2</f>
        <v>42446</v>
      </c>
      <c r="BS3" s="1826"/>
      <c r="BU3" s="809" t="s">
        <v>79</v>
      </c>
      <c r="BV3" s="1825">
        <f>BV2</f>
        <v>42450</v>
      </c>
      <c r="BW3" s="1826"/>
      <c r="BX3" s="1825">
        <f>BX2</f>
        <v>42451</v>
      </c>
      <c r="BY3" s="1826"/>
      <c r="BZ3" s="1825">
        <f>BZ2</f>
        <v>42452</v>
      </c>
      <c r="CA3" s="1826"/>
      <c r="CB3" s="1825">
        <f>CB2</f>
        <v>42453</v>
      </c>
      <c r="CC3" s="1826"/>
      <c r="CD3" s="1825">
        <f>CD2</f>
        <v>42454</v>
      </c>
      <c r="CE3" s="1826"/>
      <c r="CF3" s="1825">
        <f>CF2</f>
        <v>42455</v>
      </c>
      <c r="CG3" s="1826"/>
      <c r="CH3" s="1825">
        <f>CH2</f>
        <v>42456</v>
      </c>
      <c r="CI3" s="1826"/>
      <c r="CJ3" s="1825">
        <f>CJ2</f>
        <v>42457</v>
      </c>
      <c r="CK3" s="1826"/>
      <c r="CL3" s="1825">
        <f>CL2</f>
        <v>42458</v>
      </c>
      <c r="CM3" s="1826"/>
      <c r="CN3" s="1825">
        <f>CN2</f>
        <v>42459</v>
      </c>
      <c r="CO3" s="1826"/>
      <c r="CP3" s="1825">
        <f>CP2</f>
        <v>42460</v>
      </c>
      <c r="CQ3" s="1826"/>
      <c r="CR3" s="1825">
        <f>CR2</f>
        <v>42461</v>
      </c>
      <c r="CS3" s="1826"/>
      <c r="CT3" s="1825">
        <f>CT2</f>
        <v>42462</v>
      </c>
      <c r="CU3" s="1826"/>
      <c r="CV3" s="1825">
        <f>CV2</f>
        <v>42463</v>
      </c>
      <c r="CW3" s="1826"/>
      <c r="CX3" s="1825"/>
      <c r="CY3" s="1826"/>
      <c r="CZ3" s="1825"/>
      <c r="DA3" s="1826"/>
      <c r="DB3" s="1825"/>
      <c r="DC3" s="1826"/>
      <c r="DD3" s="1825"/>
      <c r="DE3" s="1826"/>
      <c r="DF3" s="1825"/>
      <c r="DG3" s="1826"/>
      <c r="DH3" s="1825"/>
      <c r="DI3" s="1826"/>
      <c r="DJ3" s="1825"/>
      <c r="DK3" s="1826"/>
      <c r="DL3" s="1825"/>
      <c r="DM3" s="1826"/>
      <c r="DN3" s="1825"/>
      <c r="DO3" s="1826"/>
      <c r="DP3" s="1825"/>
      <c r="DQ3" s="1826"/>
      <c r="DR3" s="1825"/>
      <c r="DS3" s="1826"/>
      <c r="DT3" s="1825"/>
      <c r="DU3" s="1826"/>
      <c r="DV3" s="1825"/>
      <c r="DW3" s="1826"/>
      <c r="DX3" s="1825"/>
      <c r="DY3" s="1826"/>
      <c r="DZ3" s="1825"/>
      <c r="EA3" s="1826"/>
      <c r="EB3" s="1825"/>
      <c r="EC3" s="1826"/>
      <c r="ED3" s="1825"/>
      <c r="EE3" s="1826"/>
      <c r="EF3" s="1825"/>
      <c r="EG3" s="1826"/>
      <c r="EH3" s="1825"/>
      <c r="EI3" s="1826"/>
      <c r="EJ3" s="1825"/>
      <c r="EK3" s="1826"/>
      <c r="EL3" s="1825"/>
      <c r="EM3" s="1826"/>
    </row>
    <row r="4" spans="1:143" ht="16.5">
      <c r="A4" s="810"/>
      <c r="B4" s="1823"/>
      <c r="C4" s="1824"/>
      <c r="D4" s="1823"/>
      <c r="E4" s="1824"/>
      <c r="F4" s="1823"/>
      <c r="G4" s="1824"/>
      <c r="H4" s="1823"/>
      <c r="I4" s="1824"/>
      <c r="J4" s="1823"/>
      <c r="K4" s="1824"/>
      <c r="L4" s="1823"/>
      <c r="M4" s="1824"/>
      <c r="N4" s="1823"/>
      <c r="O4" s="1824"/>
      <c r="P4" s="1823"/>
      <c r="Q4" s="1824"/>
      <c r="R4" s="1823"/>
      <c r="S4" s="1824"/>
      <c r="T4" s="1823"/>
      <c r="U4" s="1824"/>
      <c r="V4" s="1823"/>
      <c r="W4" s="1824"/>
      <c r="X4" s="1823"/>
      <c r="Y4" s="1824"/>
      <c r="Z4" s="1823"/>
      <c r="AA4" s="1824"/>
      <c r="AB4" s="1823"/>
      <c r="AC4" s="1824"/>
      <c r="AD4" s="1823"/>
      <c r="AE4" s="1824"/>
      <c r="AF4" s="1823"/>
      <c r="AG4" s="1824"/>
      <c r="AH4" s="1823"/>
      <c r="AI4" s="1824"/>
      <c r="AJ4" s="1823"/>
      <c r="AK4" s="1824"/>
      <c r="AL4" s="1823"/>
      <c r="AM4" s="1824"/>
      <c r="AN4" s="1823"/>
      <c r="AO4" s="1824"/>
      <c r="AP4" s="1823"/>
      <c r="AQ4" s="1824"/>
      <c r="AR4" s="1823"/>
      <c r="AS4" s="1824"/>
      <c r="AT4" s="1823"/>
      <c r="AU4" s="1824"/>
      <c r="AV4" s="1823"/>
      <c r="AW4" s="1824"/>
      <c r="AX4" s="1823"/>
      <c r="AY4" s="1824"/>
      <c r="AZ4" s="1823"/>
      <c r="BA4" s="1824"/>
      <c r="BB4" s="1823"/>
      <c r="BC4" s="1824"/>
      <c r="BD4" s="1823"/>
      <c r="BE4" s="1824"/>
      <c r="BF4" s="1823"/>
      <c r="BG4" s="1824"/>
      <c r="BH4" s="1823"/>
      <c r="BI4" s="1824"/>
      <c r="BJ4" s="1823"/>
      <c r="BK4" s="1824"/>
      <c r="BL4" s="1823"/>
      <c r="BM4" s="1824"/>
      <c r="BN4" s="1823"/>
      <c r="BO4" s="1824"/>
      <c r="BP4" s="1823"/>
      <c r="BQ4" s="1824"/>
      <c r="BR4" s="1823"/>
      <c r="BS4" s="1824"/>
      <c r="BU4" s="810"/>
      <c r="BV4" s="1823"/>
      <c r="BW4" s="1824"/>
      <c r="BX4" s="1823"/>
      <c r="BY4" s="1824"/>
      <c r="BZ4" s="1823"/>
      <c r="CA4" s="1824"/>
      <c r="CB4" s="1823"/>
      <c r="CC4" s="1824"/>
      <c r="CD4" s="1823"/>
      <c r="CE4" s="1824"/>
      <c r="CF4" s="1823"/>
      <c r="CG4" s="1824"/>
      <c r="CH4" s="1823"/>
      <c r="CI4" s="1824"/>
      <c r="CJ4" s="1823"/>
      <c r="CK4" s="1824"/>
      <c r="CL4" s="1823"/>
      <c r="CM4" s="1824"/>
      <c r="CN4" s="1823"/>
      <c r="CO4" s="1824"/>
      <c r="CP4" s="1823"/>
      <c r="CQ4" s="1824"/>
      <c r="CR4" s="1823"/>
      <c r="CS4" s="1824"/>
      <c r="CT4" s="1823"/>
      <c r="CU4" s="1824"/>
      <c r="CV4" s="1823"/>
      <c r="CW4" s="1824"/>
      <c r="CX4" s="1823"/>
      <c r="CY4" s="1824"/>
      <c r="CZ4" s="1823"/>
      <c r="DA4" s="1824"/>
      <c r="DB4" s="1823"/>
      <c r="DC4" s="1824"/>
      <c r="DD4" s="1823"/>
      <c r="DE4" s="1824"/>
      <c r="DF4" s="1823"/>
      <c r="DG4" s="1824"/>
      <c r="DH4" s="1823"/>
      <c r="DI4" s="1824"/>
      <c r="DJ4" s="1823"/>
      <c r="DK4" s="1824"/>
      <c r="DL4" s="1823"/>
      <c r="DM4" s="1824"/>
      <c r="DN4" s="1823"/>
      <c r="DO4" s="1824"/>
      <c r="DP4" s="1823"/>
      <c r="DQ4" s="1824"/>
      <c r="DR4" s="1823"/>
      <c r="DS4" s="1824"/>
      <c r="DT4" s="1823"/>
      <c r="DU4" s="1824"/>
      <c r="DV4" s="1823"/>
      <c r="DW4" s="1824"/>
      <c r="DX4" s="1823"/>
      <c r="DY4" s="1824"/>
      <c r="DZ4" s="1823"/>
      <c r="EA4" s="1824"/>
      <c r="EB4" s="1823"/>
      <c r="EC4" s="1824"/>
      <c r="ED4" s="1823"/>
      <c r="EE4" s="1824"/>
      <c r="EF4" s="1823"/>
      <c r="EG4" s="1824"/>
      <c r="EH4" s="1823"/>
      <c r="EI4" s="1824"/>
      <c r="EJ4" s="1823"/>
      <c r="EK4" s="1824"/>
      <c r="EL4" s="1823"/>
      <c r="EM4" s="1824"/>
    </row>
    <row r="5" spans="1:143" ht="16.5">
      <c r="A5" s="813" t="s">
        <v>80</v>
      </c>
      <c r="B5" s="1821" t="s">
        <v>81</v>
      </c>
      <c r="C5" s="1822"/>
      <c r="D5" s="1821" t="s">
        <v>82</v>
      </c>
      <c r="E5" s="1822"/>
      <c r="F5" s="1821" t="s">
        <v>82</v>
      </c>
      <c r="G5" s="1822"/>
      <c r="H5" s="1821" t="s">
        <v>81</v>
      </c>
      <c r="I5" s="1822"/>
      <c r="J5" s="1821" t="s">
        <v>81</v>
      </c>
      <c r="K5" s="1822"/>
      <c r="L5" s="1821" t="s">
        <v>81</v>
      </c>
      <c r="M5" s="1822"/>
      <c r="N5" s="1821" t="s">
        <v>81</v>
      </c>
      <c r="O5" s="1822"/>
      <c r="P5" s="1821" t="s">
        <v>173</v>
      </c>
      <c r="Q5" s="1822"/>
      <c r="R5" s="1821" t="s">
        <v>82</v>
      </c>
      <c r="S5" s="1822"/>
      <c r="T5" s="1821" t="s">
        <v>82</v>
      </c>
      <c r="U5" s="1822"/>
      <c r="V5" s="1821" t="s">
        <v>173</v>
      </c>
      <c r="W5" s="1822"/>
      <c r="X5" s="1821" t="s">
        <v>173</v>
      </c>
      <c r="Y5" s="1822"/>
      <c r="Z5" s="1821" t="s">
        <v>173</v>
      </c>
      <c r="AA5" s="1822"/>
      <c r="AB5" s="1821" t="s">
        <v>173</v>
      </c>
      <c r="AC5" s="1822"/>
      <c r="AD5" s="1821" t="s">
        <v>173</v>
      </c>
      <c r="AE5" s="1822"/>
      <c r="AF5" s="1821" t="s">
        <v>82</v>
      </c>
      <c r="AG5" s="1822"/>
      <c r="AH5" s="1821" t="s">
        <v>82</v>
      </c>
      <c r="AI5" s="1822"/>
      <c r="AJ5" s="1821" t="s">
        <v>173</v>
      </c>
      <c r="AK5" s="1822"/>
      <c r="AL5" s="1821" t="s">
        <v>173</v>
      </c>
      <c r="AM5" s="1822"/>
      <c r="AN5" s="1821" t="s">
        <v>173</v>
      </c>
      <c r="AO5" s="1822"/>
      <c r="AP5" s="1821" t="s">
        <v>173</v>
      </c>
      <c r="AQ5" s="1822"/>
      <c r="AR5" s="1821" t="s">
        <v>173</v>
      </c>
      <c r="AS5" s="1822"/>
      <c r="AT5" s="1821" t="s">
        <v>82</v>
      </c>
      <c r="AU5" s="1822"/>
      <c r="AV5" s="1821" t="s">
        <v>82</v>
      </c>
      <c r="AW5" s="1822"/>
      <c r="AX5" s="1821" t="s">
        <v>83</v>
      </c>
      <c r="AY5" s="1822"/>
      <c r="AZ5" s="1821" t="s">
        <v>83</v>
      </c>
      <c r="BA5" s="1822"/>
      <c r="BB5" s="1821" t="s">
        <v>83</v>
      </c>
      <c r="BC5" s="1822"/>
      <c r="BD5" s="1821" t="s">
        <v>83</v>
      </c>
      <c r="BE5" s="1822"/>
      <c r="BF5" s="1821" t="s">
        <v>83</v>
      </c>
      <c r="BG5" s="1822"/>
      <c r="BH5" s="1821" t="s">
        <v>82</v>
      </c>
      <c r="BI5" s="1822"/>
      <c r="BJ5" s="1821" t="s">
        <v>82</v>
      </c>
      <c r="BK5" s="1822"/>
      <c r="BL5" s="1821" t="s">
        <v>173</v>
      </c>
      <c r="BM5" s="1822"/>
      <c r="BN5" s="1821" t="s">
        <v>173</v>
      </c>
      <c r="BO5" s="1822"/>
      <c r="BP5" s="1821" t="s">
        <v>84</v>
      </c>
      <c r="BQ5" s="1822"/>
      <c r="BR5" s="1821" t="s">
        <v>84</v>
      </c>
      <c r="BS5" s="1822"/>
      <c r="BU5" s="813" t="s">
        <v>80</v>
      </c>
      <c r="BV5" s="1821" t="s">
        <v>83</v>
      </c>
      <c r="BW5" s="1822"/>
      <c r="BX5" s="1821" t="s">
        <v>83</v>
      </c>
      <c r="BY5" s="1822"/>
      <c r="BZ5" s="1821" t="s">
        <v>83</v>
      </c>
      <c r="CA5" s="1822"/>
      <c r="CB5" s="1821" t="s">
        <v>83</v>
      </c>
      <c r="CC5" s="1822"/>
      <c r="CD5" s="1821" t="s">
        <v>83</v>
      </c>
      <c r="CE5" s="1822"/>
      <c r="CF5" s="1821" t="s">
        <v>82</v>
      </c>
      <c r="CG5" s="1822"/>
      <c r="CH5" s="1821" t="s">
        <v>82</v>
      </c>
      <c r="CI5" s="1822"/>
      <c r="CJ5" s="1821" t="s">
        <v>642</v>
      </c>
      <c r="CK5" s="1822"/>
      <c r="CL5" s="1821" t="s">
        <v>642</v>
      </c>
      <c r="CM5" s="1822"/>
      <c r="CN5" s="1821" t="s">
        <v>642</v>
      </c>
      <c r="CO5" s="1822"/>
      <c r="CP5" s="1821" t="s">
        <v>642</v>
      </c>
      <c r="CQ5" s="1822"/>
      <c r="CR5" s="1821" t="s">
        <v>642</v>
      </c>
      <c r="CS5" s="1822"/>
      <c r="CT5" s="1821" t="s">
        <v>82</v>
      </c>
      <c r="CU5" s="1822"/>
      <c r="CV5" s="1821" t="s">
        <v>82</v>
      </c>
      <c r="CW5" s="1822"/>
      <c r="CX5" s="1821"/>
      <c r="CY5" s="1822"/>
      <c r="CZ5" s="1821"/>
      <c r="DA5" s="1822"/>
      <c r="DB5" s="1821"/>
      <c r="DC5" s="1822"/>
      <c r="DD5" s="1821"/>
      <c r="DE5" s="1822"/>
      <c r="DF5" s="1821"/>
      <c r="DG5" s="1822"/>
      <c r="DH5" s="1821"/>
      <c r="DI5" s="1822"/>
      <c r="DJ5" s="1821"/>
      <c r="DK5" s="1822"/>
      <c r="DL5" s="1821"/>
      <c r="DM5" s="1822"/>
      <c r="DN5" s="1821"/>
      <c r="DO5" s="1822"/>
      <c r="DP5" s="1821"/>
      <c r="DQ5" s="1822"/>
      <c r="DR5" s="1821"/>
      <c r="DS5" s="1822"/>
      <c r="DT5" s="1821"/>
      <c r="DU5" s="1822"/>
      <c r="DV5" s="1821"/>
      <c r="DW5" s="1822"/>
      <c r="DX5" s="1821"/>
      <c r="DY5" s="1822"/>
      <c r="DZ5" s="1821"/>
      <c r="EA5" s="1822"/>
      <c r="EB5" s="1821"/>
      <c r="EC5" s="1822"/>
      <c r="ED5" s="1821"/>
      <c r="EE5" s="1822"/>
      <c r="EF5" s="1821"/>
      <c r="EG5" s="1822"/>
      <c r="EH5" s="1821"/>
      <c r="EI5" s="1822"/>
      <c r="EJ5" s="1821"/>
      <c r="EK5" s="1822"/>
      <c r="EL5" s="1821"/>
      <c r="EM5" s="1822"/>
    </row>
    <row r="6" spans="1:143" ht="16.5">
      <c r="A6" s="813" t="s">
        <v>85</v>
      </c>
      <c r="B6" s="1821" t="s">
        <v>86</v>
      </c>
      <c r="C6" s="1822"/>
      <c r="D6" s="1821"/>
      <c r="E6" s="1822"/>
      <c r="F6" s="1821"/>
      <c r="G6" s="1822"/>
      <c r="H6" s="1821" t="s">
        <v>86</v>
      </c>
      <c r="I6" s="1822"/>
      <c r="J6" s="1821" t="s">
        <v>86</v>
      </c>
      <c r="K6" s="1822"/>
      <c r="L6" s="1821" t="s">
        <v>86</v>
      </c>
      <c r="M6" s="1822"/>
      <c r="N6" s="1821" t="s">
        <v>86</v>
      </c>
      <c r="O6" s="1822"/>
      <c r="P6" s="1821" t="s">
        <v>174</v>
      </c>
      <c r="Q6" s="1822"/>
      <c r="R6" s="1821"/>
      <c r="S6" s="1822"/>
      <c r="T6" s="1821"/>
      <c r="U6" s="1822"/>
      <c r="V6" s="1821" t="s">
        <v>174</v>
      </c>
      <c r="W6" s="1822"/>
      <c r="X6" s="1821" t="s">
        <v>174</v>
      </c>
      <c r="Y6" s="1822"/>
      <c r="Z6" s="1821" t="s">
        <v>174</v>
      </c>
      <c r="AA6" s="1822"/>
      <c r="AB6" s="1821" t="s">
        <v>174</v>
      </c>
      <c r="AC6" s="1822"/>
      <c r="AD6" s="1821" t="s">
        <v>174</v>
      </c>
      <c r="AE6" s="1822"/>
      <c r="AF6" s="1821"/>
      <c r="AG6" s="1822"/>
      <c r="AH6" s="1821"/>
      <c r="AI6" s="1822"/>
      <c r="AJ6" s="1821" t="s">
        <v>174</v>
      </c>
      <c r="AK6" s="1822"/>
      <c r="AL6" s="1821" t="s">
        <v>174</v>
      </c>
      <c r="AM6" s="1822"/>
      <c r="AN6" s="1821" t="s">
        <v>174</v>
      </c>
      <c r="AO6" s="1822"/>
      <c r="AP6" s="1821" t="s">
        <v>174</v>
      </c>
      <c r="AQ6" s="1822"/>
      <c r="AR6" s="1821" t="s">
        <v>174</v>
      </c>
      <c r="AS6" s="1822"/>
      <c r="AT6" s="1821"/>
      <c r="AU6" s="1822"/>
      <c r="AV6" s="1821"/>
      <c r="AW6" s="1822"/>
      <c r="AX6" s="1821" t="s">
        <v>87</v>
      </c>
      <c r="AY6" s="1822"/>
      <c r="AZ6" s="1821" t="s">
        <v>87</v>
      </c>
      <c r="BA6" s="1822"/>
      <c r="BB6" s="1821" t="s">
        <v>87</v>
      </c>
      <c r="BC6" s="1822"/>
      <c r="BD6" s="1821" t="s">
        <v>87</v>
      </c>
      <c r="BE6" s="1822"/>
      <c r="BF6" s="1821" t="s">
        <v>87</v>
      </c>
      <c r="BG6" s="1822"/>
      <c r="BH6" s="1821"/>
      <c r="BI6" s="1822"/>
      <c r="BJ6" s="1821"/>
      <c r="BK6" s="1822"/>
      <c r="BL6" s="1821" t="s">
        <v>174</v>
      </c>
      <c r="BM6" s="1822"/>
      <c r="BN6" s="1821" t="s">
        <v>174</v>
      </c>
      <c r="BO6" s="1822"/>
      <c r="BP6" s="1821" t="s">
        <v>88</v>
      </c>
      <c r="BQ6" s="1822"/>
      <c r="BR6" s="1821" t="s">
        <v>88</v>
      </c>
      <c r="BS6" s="1822"/>
      <c r="BU6" s="813" t="s">
        <v>85</v>
      </c>
      <c r="BV6" s="1821" t="s">
        <v>87</v>
      </c>
      <c r="BW6" s="1822"/>
      <c r="BX6" s="1821" t="s">
        <v>87</v>
      </c>
      <c r="BY6" s="1822"/>
      <c r="BZ6" s="1821" t="s">
        <v>87</v>
      </c>
      <c r="CA6" s="1822"/>
      <c r="CB6" s="1821" t="s">
        <v>87</v>
      </c>
      <c r="CC6" s="1822"/>
      <c r="CD6" s="1821" t="s">
        <v>87</v>
      </c>
      <c r="CE6" s="1822"/>
      <c r="CF6" s="1821"/>
      <c r="CG6" s="1822"/>
      <c r="CH6" s="1821"/>
      <c r="CI6" s="1822"/>
      <c r="CJ6" s="1821" t="s">
        <v>643</v>
      </c>
      <c r="CK6" s="1822"/>
      <c r="CL6" s="1821" t="s">
        <v>643</v>
      </c>
      <c r="CM6" s="1822"/>
      <c r="CN6" s="1821" t="s">
        <v>643</v>
      </c>
      <c r="CO6" s="1822"/>
      <c r="CP6" s="1821" t="s">
        <v>643</v>
      </c>
      <c r="CQ6" s="1822"/>
      <c r="CR6" s="1821" t="s">
        <v>643</v>
      </c>
      <c r="CS6" s="1822"/>
      <c r="CT6" s="1821"/>
      <c r="CU6" s="1822"/>
      <c r="CV6" s="1821"/>
      <c r="CW6" s="1822"/>
      <c r="CX6" s="1821"/>
      <c r="CY6" s="1822"/>
      <c r="CZ6" s="1821"/>
      <c r="DA6" s="1822"/>
      <c r="DB6" s="1821"/>
      <c r="DC6" s="1822"/>
      <c r="DD6" s="1821"/>
      <c r="DE6" s="1822"/>
      <c r="DF6" s="1821"/>
      <c r="DG6" s="1822"/>
      <c r="DH6" s="1821"/>
      <c r="DI6" s="1822"/>
      <c r="DJ6" s="1821"/>
      <c r="DK6" s="1822"/>
      <c r="DL6" s="1821"/>
      <c r="DM6" s="1822"/>
      <c r="DN6" s="1821"/>
      <c r="DO6" s="1822"/>
      <c r="DP6" s="1821"/>
      <c r="DQ6" s="1822"/>
      <c r="DR6" s="1821"/>
      <c r="DS6" s="1822"/>
      <c r="DT6" s="1821"/>
      <c r="DU6" s="1822"/>
      <c r="DV6" s="1821"/>
      <c r="DW6" s="1822"/>
      <c r="DX6" s="1821"/>
      <c r="DY6" s="1822"/>
      <c r="DZ6" s="1821"/>
      <c r="EA6" s="1822"/>
      <c r="EB6" s="1821"/>
      <c r="EC6" s="1822"/>
      <c r="ED6" s="1821"/>
      <c r="EE6" s="1822"/>
      <c r="EF6" s="1821"/>
      <c r="EG6" s="1822"/>
      <c r="EH6" s="1821"/>
      <c r="EI6" s="1822"/>
      <c r="EJ6" s="1821"/>
      <c r="EK6" s="1822"/>
      <c r="EL6" s="1821"/>
      <c r="EM6" s="1822"/>
    </row>
    <row r="7" spans="1:143" ht="16.5">
      <c r="A7" s="813" t="s">
        <v>89</v>
      </c>
      <c r="B7" s="1821" t="s">
        <v>90</v>
      </c>
      <c r="C7" s="1822"/>
      <c r="D7" s="1821"/>
      <c r="E7" s="1822"/>
      <c r="F7" s="1821"/>
      <c r="G7" s="1822"/>
      <c r="H7" s="1821" t="s">
        <v>90</v>
      </c>
      <c r="I7" s="1822"/>
      <c r="J7" s="1821" t="s">
        <v>90</v>
      </c>
      <c r="K7" s="1822"/>
      <c r="L7" s="1821" t="s">
        <v>90</v>
      </c>
      <c r="M7" s="1822"/>
      <c r="N7" s="1821" t="s">
        <v>90</v>
      </c>
      <c r="O7" s="1822"/>
      <c r="P7" s="1821" t="s">
        <v>90</v>
      </c>
      <c r="Q7" s="1822"/>
      <c r="R7" s="1821"/>
      <c r="S7" s="1822"/>
      <c r="T7" s="1821"/>
      <c r="U7" s="1822"/>
      <c r="V7" s="1821" t="s">
        <v>90</v>
      </c>
      <c r="W7" s="1822"/>
      <c r="X7" s="1821" t="s">
        <v>90</v>
      </c>
      <c r="Y7" s="1822"/>
      <c r="Z7" s="1821" t="s">
        <v>90</v>
      </c>
      <c r="AA7" s="1822"/>
      <c r="AB7" s="1821" t="s">
        <v>90</v>
      </c>
      <c r="AC7" s="1822"/>
      <c r="AD7" s="1821" t="s">
        <v>90</v>
      </c>
      <c r="AE7" s="1822"/>
      <c r="AF7" s="1821"/>
      <c r="AG7" s="1822"/>
      <c r="AH7" s="1821"/>
      <c r="AI7" s="1822"/>
      <c r="AJ7" s="1821" t="s">
        <v>90</v>
      </c>
      <c r="AK7" s="1822"/>
      <c r="AL7" s="1821" t="s">
        <v>90</v>
      </c>
      <c r="AM7" s="1822"/>
      <c r="AN7" s="1821" t="s">
        <v>90</v>
      </c>
      <c r="AO7" s="1822"/>
      <c r="AP7" s="1821" t="s">
        <v>90</v>
      </c>
      <c r="AQ7" s="1822"/>
      <c r="AR7" s="1821" t="s">
        <v>90</v>
      </c>
      <c r="AS7" s="1822"/>
      <c r="AT7" s="1821"/>
      <c r="AU7" s="1822"/>
      <c r="AV7" s="1821"/>
      <c r="AW7" s="1822"/>
      <c r="AX7" s="1821" t="s">
        <v>90</v>
      </c>
      <c r="AY7" s="1822"/>
      <c r="AZ7" s="1821" t="s">
        <v>90</v>
      </c>
      <c r="BA7" s="1822"/>
      <c r="BB7" s="1821" t="s">
        <v>90</v>
      </c>
      <c r="BC7" s="1822"/>
      <c r="BD7" s="1821" t="s">
        <v>90</v>
      </c>
      <c r="BE7" s="1822"/>
      <c r="BF7" s="1821" t="s">
        <v>90</v>
      </c>
      <c r="BG7" s="1822"/>
      <c r="BH7" s="1821"/>
      <c r="BI7" s="1822"/>
      <c r="BJ7" s="1821"/>
      <c r="BK7" s="1822"/>
      <c r="BL7" s="1821" t="s">
        <v>90</v>
      </c>
      <c r="BM7" s="1822"/>
      <c r="BN7" s="1821" t="s">
        <v>90</v>
      </c>
      <c r="BO7" s="1822"/>
      <c r="BP7" s="1821" t="s">
        <v>91</v>
      </c>
      <c r="BQ7" s="1822"/>
      <c r="BR7" s="1821" t="s">
        <v>91</v>
      </c>
      <c r="BS7" s="1822"/>
      <c r="BU7" s="813" t="s">
        <v>89</v>
      </c>
      <c r="BV7" s="1821" t="s">
        <v>90</v>
      </c>
      <c r="BW7" s="1822"/>
      <c r="BX7" s="1821" t="s">
        <v>90</v>
      </c>
      <c r="BY7" s="1822"/>
      <c r="BZ7" s="1821" t="s">
        <v>90</v>
      </c>
      <c r="CA7" s="1822"/>
      <c r="CB7" s="1821" t="s">
        <v>90</v>
      </c>
      <c r="CC7" s="1822"/>
      <c r="CD7" s="1821" t="s">
        <v>90</v>
      </c>
      <c r="CE7" s="1822"/>
      <c r="CF7" s="1821"/>
      <c r="CG7" s="1822"/>
      <c r="CH7" s="1821"/>
      <c r="CI7" s="1822"/>
      <c r="CJ7" s="1821" t="s">
        <v>90</v>
      </c>
      <c r="CK7" s="1822"/>
      <c r="CL7" s="1821" t="s">
        <v>90</v>
      </c>
      <c r="CM7" s="1822"/>
      <c r="CN7" s="1821" t="s">
        <v>90</v>
      </c>
      <c r="CO7" s="1822"/>
      <c r="CP7" s="1821" t="s">
        <v>90</v>
      </c>
      <c r="CQ7" s="1822"/>
      <c r="CR7" s="1821" t="s">
        <v>90</v>
      </c>
      <c r="CS7" s="1822"/>
      <c r="CT7" s="1821"/>
      <c r="CU7" s="1822"/>
      <c r="CV7" s="1821"/>
      <c r="CW7" s="1822"/>
      <c r="CX7" s="1821"/>
      <c r="CY7" s="1822"/>
      <c r="CZ7" s="1821"/>
      <c r="DA7" s="1822"/>
      <c r="DB7" s="1821"/>
      <c r="DC7" s="1822"/>
      <c r="DD7" s="1821"/>
      <c r="DE7" s="1822"/>
      <c r="DF7" s="1821"/>
      <c r="DG7" s="1822"/>
      <c r="DH7" s="1821"/>
      <c r="DI7" s="1822"/>
      <c r="DJ7" s="1821"/>
      <c r="DK7" s="1822"/>
      <c r="DL7" s="1821"/>
      <c r="DM7" s="1822"/>
      <c r="DN7" s="1821"/>
      <c r="DO7" s="1822"/>
      <c r="DP7" s="1821"/>
      <c r="DQ7" s="1822"/>
      <c r="DR7" s="1821"/>
      <c r="DS7" s="1822"/>
      <c r="DT7" s="1821"/>
      <c r="DU7" s="1822"/>
      <c r="DV7" s="1821"/>
      <c r="DW7" s="1822"/>
      <c r="DX7" s="1821"/>
      <c r="DY7" s="1822"/>
      <c r="DZ7" s="1821"/>
      <c r="EA7" s="1822"/>
      <c r="EB7" s="1821"/>
      <c r="EC7" s="1822"/>
      <c r="ED7" s="1821"/>
      <c r="EE7" s="1822"/>
      <c r="EF7" s="1821"/>
      <c r="EG7" s="1822"/>
      <c r="EH7" s="1821"/>
      <c r="EI7" s="1822"/>
      <c r="EJ7" s="1821"/>
      <c r="EK7" s="1822"/>
      <c r="EL7" s="1821"/>
      <c r="EM7" s="1822"/>
    </row>
    <row r="8" spans="1:143" ht="16.5">
      <c r="A8" s="813" t="s">
        <v>92</v>
      </c>
      <c r="B8" s="1821" t="s">
        <v>93</v>
      </c>
      <c r="C8" s="1822"/>
      <c r="D8" s="1821" t="s">
        <v>94</v>
      </c>
      <c r="E8" s="1822"/>
      <c r="F8" s="1821" t="s">
        <v>94</v>
      </c>
      <c r="G8" s="1822"/>
      <c r="H8" s="1821" t="s">
        <v>93</v>
      </c>
      <c r="I8" s="1822"/>
      <c r="J8" s="1821" t="s">
        <v>93</v>
      </c>
      <c r="K8" s="1822"/>
      <c r="L8" s="1821" t="s">
        <v>93</v>
      </c>
      <c r="M8" s="1822"/>
      <c r="N8" s="1821" t="s">
        <v>93</v>
      </c>
      <c r="O8" s="1822"/>
      <c r="P8" s="1821" t="s">
        <v>93</v>
      </c>
      <c r="Q8" s="1822"/>
      <c r="R8" s="1821" t="s">
        <v>94</v>
      </c>
      <c r="S8" s="1822"/>
      <c r="T8" s="1821" t="s">
        <v>94</v>
      </c>
      <c r="U8" s="1822"/>
      <c r="V8" s="1821" t="s">
        <v>93</v>
      </c>
      <c r="W8" s="1822"/>
      <c r="X8" s="1821" t="s">
        <v>93</v>
      </c>
      <c r="Y8" s="1822"/>
      <c r="Z8" s="1821" t="s">
        <v>93</v>
      </c>
      <c r="AA8" s="1822"/>
      <c r="AB8" s="1821" t="s">
        <v>93</v>
      </c>
      <c r="AC8" s="1822"/>
      <c r="AD8" s="1821" t="s">
        <v>93</v>
      </c>
      <c r="AE8" s="1822"/>
      <c r="AF8" s="1821" t="s">
        <v>94</v>
      </c>
      <c r="AG8" s="1822"/>
      <c r="AH8" s="1821" t="s">
        <v>94</v>
      </c>
      <c r="AI8" s="1822"/>
      <c r="AJ8" s="1821" t="s">
        <v>93</v>
      </c>
      <c r="AK8" s="1822"/>
      <c r="AL8" s="1821" t="s">
        <v>93</v>
      </c>
      <c r="AM8" s="1822"/>
      <c r="AN8" s="1821" t="s">
        <v>93</v>
      </c>
      <c r="AO8" s="1822"/>
      <c r="AP8" s="1821" t="s">
        <v>93</v>
      </c>
      <c r="AQ8" s="1822"/>
      <c r="AR8" s="1821" t="s">
        <v>93</v>
      </c>
      <c r="AS8" s="1822"/>
      <c r="AT8" s="1821" t="s">
        <v>94</v>
      </c>
      <c r="AU8" s="1822"/>
      <c r="AV8" s="1821" t="s">
        <v>94</v>
      </c>
      <c r="AW8" s="1822"/>
      <c r="AX8" s="1821" t="s">
        <v>93</v>
      </c>
      <c r="AY8" s="1822"/>
      <c r="AZ8" s="1821" t="s">
        <v>93</v>
      </c>
      <c r="BA8" s="1822"/>
      <c r="BB8" s="1821" t="s">
        <v>93</v>
      </c>
      <c r="BC8" s="1822"/>
      <c r="BD8" s="1821" t="s">
        <v>93</v>
      </c>
      <c r="BE8" s="1822"/>
      <c r="BF8" s="1821" t="s">
        <v>93</v>
      </c>
      <c r="BG8" s="1822"/>
      <c r="BH8" s="1821" t="s">
        <v>94</v>
      </c>
      <c r="BI8" s="1822"/>
      <c r="BJ8" s="1821" t="s">
        <v>94</v>
      </c>
      <c r="BK8" s="1822"/>
      <c r="BL8" s="1821" t="s">
        <v>93</v>
      </c>
      <c r="BM8" s="1822"/>
      <c r="BN8" s="1821" t="s">
        <v>93</v>
      </c>
      <c r="BO8" s="1822"/>
      <c r="BP8" s="1821" t="s">
        <v>95</v>
      </c>
      <c r="BQ8" s="1822"/>
      <c r="BR8" s="1821" t="s">
        <v>95</v>
      </c>
      <c r="BS8" s="1822"/>
      <c r="BU8" s="813" t="s">
        <v>92</v>
      </c>
      <c r="BV8" s="1821" t="s">
        <v>93</v>
      </c>
      <c r="BW8" s="1822"/>
      <c r="BX8" s="1821" t="s">
        <v>93</v>
      </c>
      <c r="BY8" s="1822"/>
      <c r="BZ8" s="1821" t="s">
        <v>93</v>
      </c>
      <c r="CA8" s="1822"/>
      <c r="CB8" s="1821" t="s">
        <v>93</v>
      </c>
      <c r="CC8" s="1822"/>
      <c r="CD8" s="1821" t="s">
        <v>93</v>
      </c>
      <c r="CE8" s="1822"/>
      <c r="CF8" s="1821" t="s">
        <v>94</v>
      </c>
      <c r="CG8" s="1822"/>
      <c r="CH8" s="1821" t="s">
        <v>94</v>
      </c>
      <c r="CI8" s="1822"/>
      <c r="CJ8" s="1821" t="s">
        <v>93</v>
      </c>
      <c r="CK8" s="1822"/>
      <c r="CL8" s="1821" t="s">
        <v>93</v>
      </c>
      <c r="CM8" s="1822"/>
      <c r="CN8" s="1821" t="s">
        <v>93</v>
      </c>
      <c r="CO8" s="1822"/>
      <c r="CP8" s="1821" t="s">
        <v>93</v>
      </c>
      <c r="CQ8" s="1822"/>
      <c r="CR8" s="1821" t="s">
        <v>93</v>
      </c>
      <c r="CS8" s="1822"/>
      <c r="CT8" s="1821" t="s">
        <v>94</v>
      </c>
      <c r="CU8" s="1822"/>
      <c r="CV8" s="1821" t="s">
        <v>94</v>
      </c>
      <c r="CW8" s="1822"/>
      <c r="CX8" s="1821"/>
      <c r="CY8" s="1822"/>
      <c r="CZ8" s="1821"/>
      <c r="DA8" s="1822"/>
      <c r="DB8" s="1821"/>
      <c r="DC8" s="1822"/>
      <c r="DD8" s="1821"/>
      <c r="DE8" s="1822"/>
      <c r="DF8" s="1821"/>
      <c r="DG8" s="1822"/>
      <c r="DH8" s="1821"/>
      <c r="DI8" s="1822"/>
      <c r="DJ8" s="1821"/>
      <c r="DK8" s="1822"/>
      <c r="DL8" s="1821"/>
      <c r="DM8" s="1822"/>
      <c r="DN8" s="1821"/>
      <c r="DO8" s="1822"/>
      <c r="DP8" s="1821"/>
      <c r="DQ8" s="1822"/>
      <c r="DR8" s="1821"/>
      <c r="DS8" s="1822"/>
      <c r="DT8" s="1821"/>
      <c r="DU8" s="1822"/>
      <c r="DV8" s="1821"/>
      <c r="DW8" s="1822"/>
      <c r="DX8" s="1821"/>
      <c r="DY8" s="1822"/>
      <c r="DZ8" s="1821"/>
      <c r="EA8" s="1822"/>
      <c r="EB8" s="1821"/>
      <c r="EC8" s="1822"/>
      <c r="ED8" s="1821"/>
      <c r="EE8" s="1822"/>
      <c r="EF8" s="1821"/>
      <c r="EG8" s="1822"/>
      <c r="EH8" s="1821"/>
      <c r="EI8" s="1822"/>
      <c r="EJ8" s="1821"/>
      <c r="EK8" s="1822"/>
      <c r="EL8" s="1821"/>
      <c r="EM8" s="1822"/>
    </row>
    <row r="9" spans="1:143" ht="16.5">
      <c r="A9" s="816"/>
      <c r="B9" s="1819">
        <v>1</v>
      </c>
      <c r="C9" s="1820"/>
      <c r="D9" s="1821"/>
      <c r="E9" s="1822"/>
      <c r="F9" s="1821"/>
      <c r="G9" s="1822"/>
      <c r="H9" s="1821">
        <v>2</v>
      </c>
      <c r="I9" s="1822"/>
      <c r="J9" s="1821">
        <v>3</v>
      </c>
      <c r="K9" s="1822"/>
      <c r="L9" s="1821">
        <v>4</v>
      </c>
      <c r="M9" s="1822"/>
      <c r="N9" s="1821">
        <v>5</v>
      </c>
      <c r="O9" s="1822"/>
      <c r="P9" s="1821">
        <v>6</v>
      </c>
      <c r="Q9" s="1822"/>
      <c r="R9" s="1821"/>
      <c r="S9" s="1822"/>
      <c r="T9" s="1821"/>
      <c r="U9" s="1822"/>
      <c r="V9" s="1821">
        <v>7</v>
      </c>
      <c r="W9" s="1822"/>
      <c r="X9" s="1821">
        <v>8</v>
      </c>
      <c r="Y9" s="1822"/>
      <c r="Z9" s="1821">
        <v>9</v>
      </c>
      <c r="AA9" s="1822"/>
      <c r="AB9" s="1821">
        <v>10</v>
      </c>
      <c r="AC9" s="1822"/>
      <c r="AD9" s="1821">
        <v>11</v>
      </c>
      <c r="AE9" s="1822"/>
      <c r="AF9" s="1821"/>
      <c r="AG9" s="1822"/>
      <c r="AH9" s="1821"/>
      <c r="AI9" s="1822"/>
      <c r="AJ9" s="1821">
        <v>12</v>
      </c>
      <c r="AK9" s="1822"/>
      <c r="AL9" s="1821">
        <v>13</v>
      </c>
      <c r="AM9" s="1822"/>
      <c r="AN9" s="1821">
        <v>14</v>
      </c>
      <c r="AO9" s="1822"/>
      <c r="AP9" s="1821">
        <v>15</v>
      </c>
      <c r="AQ9" s="1822"/>
      <c r="AR9" s="1821">
        <v>16</v>
      </c>
      <c r="AS9" s="1822"/>
      <c r="AT9" s="1819"/>
      <c r="AU9" s="1820"/>
      <c r="AV9" s="1821"/>
      <c r="AW9" s="1822"/>
      <c r="AX9" s="1821">
        <v>1</v>
      </c>
      <c r="AY9" s="1822"/>
      <c r="AZ9" s="1821">
        <v>2</v>
      </c>
      <c r="BA9" s="1822"/>
      <c r="BB9" s="1821">
        <v>3</v>
      </c>
      <c r="BC9" s="1822"/>
      <c r="BD9" s="1821">
        <v>4</v>
      </c>
      <c r="BE9" s="1822"/>
      <c r="BF9" s="1821">
        <v>5</v>
      </c>
      <c r="BG9" s="1822"/>
      <c r="BH9" s="1819"/>
      <c r="BI9" s="1820"/>
      <c r="BJ9" s="1821"/>
      <c r="BK9" s="1822"/>
      <c r="BL9" s="1819">
        <v>17</v>
      </c>
      <c r="BM9" s="1820"/>
      <c r="BN9" s="1821">
        <v>18</v>
      </c>
      <c r="BO9" s="1822"/>
      <c r="BP9" s="1821">
        <v>19</v>
      </c>
      <c r="BQ9" s="1822"/>
      <c r="BR9" s="1821">
        <v>20</v>
      </c>
      <c r="BS9" s="1822"/>
      <c r="BU9" s="816"/>
      <c r="BV9" s="1819">
        <v>1</v>
      </c>
      <c r="BW9" s="1820"/>
      <c r="BX9" s="1821">
        <v>2</v>
      </c>
      <c r="BY9" s="1822"/>
      <c r="BZ9" s="1821">
        <v>3</v>
      </c>
      <c r="CA9" s="1822"/>
      <c r="CB9" s="1821">
        <v>4</v>
      </c>
      <c r="CC9" s="1822"/>
      <c r="CD9" s="1821">
        <v>5</v>
      </c>
      <c r="CE9" s="1822"/>
      <c r="CF9" s="1821"/>
      <c r="CG9" s="1822"/>
      <c r="CH9" s="1821"/>
      <c r="CI9" s="1822"/>
      <c r="CJ9" s="1821">
        <v>6</v>
      </c>
      <c r="CK9" s="1822"/>
      <c r="CL9" s="1821">
        <v>7</v>
      </c>
      <c r="CM9" s="1822"/>
      <c r="CN9" s="1821">
        <v>8</v>
      </c>
      <c r="CO9" s="1822"/>
      <c r="CP9" s="1821">
        <v>9</v>
      </c>
      <c r="CQ9" s="1822"/>
      <c r="CR9" s="1821">
        <v>10</v>
      </c>
      <c r="CS9" s="1822"/>
      <c r="CT9" s="1821"/>
      <c r="CU9" s="1822"/>
      <c r="CV9" s="1821"/>
      <c r="CW9" s="1822"/>
      <c r="CX9" s="1821"/>
      <c r="CY9" s="1822"/>
      <c r="CZ9" s="1821"/>
      <c r="DA9" s="1822"/>
      <c r="DB9" s="1821"/>
      <c r="DC9" s="1822"/>
      <c r="DD9" s="1821"/>
      <c r="DE9" s="1822"/>
      <c r="DF9" s="1821"/>
      <c r="DG9" s="1822"/>
      <c r="DH9" s="1821"/>
      <c r="DI9" s="1822"/>
      <c r="DJ9" s="1821"/>
      <c r="DK9" s="1822"/>
      <c r="DL9" s="1821"/>
      <c r="DM9" s="1822"/>
      <c r="DN9" s="1819"/>
      <c r="DO9" s="1820"/>
      <c r="DP9" s="1821"/>
      <c r="DQ9" s="1822"/>
      <c r="DR9" s="1821"/>
      <c r="DS9" s="1822"/>
      <c r="DT9" s="1821"/>
      <c r="DU9" s="1822"/>
      <c r="DV9" s="1821"/>
      <c r="DW9" s="1822"/>
      <c r="DX9" s="1821"/>
      <c r="DY9" s="1822"/>
      <c r="DZ9" s="1821"/>
      <c r="EA9" s="1822"/>
      <c r="EB9" s="1819"/>
      <c r="EC9" s="1820"/>
      <c r="ED9" s="1821"/>
      <c r="EE9" s="1822"/>
      <c r="EF9" s="1819"/>
      <c r="EG9" s="1820"/>
      <c r="EH9" s="1821"/>
      <c r="EI9" s="1822"/>
      <c r="EJ9" s="1821"/>
      <c r="EK9" s="1822"/>
      <c r="EL9" s="1821"/>
      <c r="EM9" s="1822"/>
    </row>
    <row r="10" spans="1:143" ht="16.5">
      <c r="A10" s="819" t="s">
        <v>96</v>
      </c>
      <c r="B10" s="820"/>
      <c r="C10" s="820"/>
      <c r="D10" s="821"/>
      <c r="E10" s="821"/>
      <c r="F10" s="821" t="s">
        <v>644</v>
      </c>
      <c r="G10" s="821"/>
      <c r="H10" s="821"/>
      <c r="I10" s="821"/>
      <c r="J10" s="821"/>
      <c r="K10" s="821"/>
      <c r="L10" s="821"/>
      <c r="M10" s="821"/>
      <c r="N10" s="821"/>
      <c r="O10" s="821" t="s">
        <v>645</v>
      </c>
      <c r="P10" s="821"/>
      <c r="Q10" s="821"/>
      <c r="R10" s="821"/>
      <c r="S10" s="821"/>
      <c r="T10" s="821"/>
      <c r="U10" s="821"/>
      <c r="V10" s="821"/>
      <c r="W10" s="822" t="s">
        <v>646</v>
      </c>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0"/>
      <c r="AU10" s="820"/>
      <c r="AV10" s="821"/>
      <c r="AW10" s="821"/>
      <c r="AX10" s="821"/>
      <c r="AY10" s="821"/>
      <c r="AZ10" s="821"/>
      <c r="BA10" s="821"/>
      <c r="BB10" s="821"/>
      <c r="BC10" s="821"/>
      <c r="BD10" s="821"/>
      <c r="BE10" s="821"/>
      <c r="BF10" s="821"/>
      <c r="BG10" s="821"/>
      <c r="BH10" s="821"/>
      <c r="BI10" s="821"/>
      <c r="BJ10" s="821"/>
      <c r="BK10" s="821"/>
      <c r="BL10" s="821"/>
      <c r="BM10" s="821"/>
      <c r="BN10" s="821" t="s">
        <v>646</v>
      </c>
      <c r="BO10" s="821"/>
      <c r="BP10" s="821"/>
      <c r="BQ10" s="821"/>
      <c r="BR10" s="821"/>
      <c r="BS10" s="823"/>
      <c r="BU10" s="819" t="s">
        <v>96</v>
      </c>
      <c r="BV10" s="820"/>
      <c r="BW10" s="820"/>
      <c r="BX10" s="821"/>
      <c r="BY10" s="821"/>
      <c r="BZ10" s="821" t="s">
        <v>645</v>
      </c>
      <c r="CA10" s="821"/>
      <c r="CB10" s="821"/>
      <c r="CC10" s="821"/>
      <c r="CD10" s="821"/>
      <c r="CE10" s="821"/>
      <c r="CF10" s="821"/>
      <c r="CG10" s="821"/>
      <c r="CH10" s="821"/>
      <c r="CI10" s="821" t="s">
        <v>647</v>
      </c>
      <c r="CJ10" s="821"/>
      <c r="CK10" s="821"/>
      <c r="CL10" s="821"/>
      <c r="CM10" s="821"/>
      <c r="CN10" s="821"/>
      <c r="CO10" s="821"/>
      <c r="CP10" s="821"/>
      <c r="CQ10" s="821" t="s">
        <v>648</v>
      </c>
      <c r="CR10" s="821"/>
      <c r="CS10" s="821"/>
      <c r="CT10" s="821"/>
      <c r="CU10" s="821"/>
      <c r="CV10" s="821"/>
      <c r="CW10" s="821"/>
      <c r="CX10" s="821"/>
      <c r="CY10" s="821"/>
      <c r="CZ10" s="821"/>
      <c r="DA10" s="821"/>
      <c r="DB10" s="821"/>
      <c r="DC10" s="821"/>
      <c r="DD10" s="821"/>
      <c r="DE10" s="821"/>
      <c r="DF10" s="821"/>
      <c r="DG10" s="821"/>
      <c r="DH10" s="821"/>
      <c r="DI10" s="821"/>
      <c r="DJ10" s="821"/>
      <c r="DK10" s="821"/>
      <c r="DL10" s="821"/>
      <c r="DM10" s="821"/>
      <c r="DN10" s="820"/>
      <c r="DO10" s="820"/>
      <c r="DP10" s="821"/>
      <c r="DQ10" s="821"/>
      <c r="DR10" s="821"/>
      <c r="DS10" s="821"/>
      <c r="DT10" s="821"/>
      <c r="DU10" s="821"/>
      <c r="DV10" s="821"/>
      <c r="DW10" s="821"/>
      <c r="DX10" s="821"/>
      <c r="DY10" s="821"/>
      <c r="DZ10" s="821"/>
      <c r="EA10" s="821"/>
      <c r="EB10" s="821"/>
      <c r="EC10" s="821"/>
      <c r="ED10" s="821"/>
      <c r="EE10" s="821"/>
      <c r="EF10" s="821"/>
      <c r="EG10" s="821"/>
      <c r="EH10" s="821"/>
      <c r="EI10" s="821"/>
      <c r="EJ10" s="821"/>
      <c r="EK10" s="821"/>
      <c r="EL10" s="821"/>
      <c r="EM10" s="823"/>
    </row>
    <row r="11" spans="1:143" ht="16.5">
      <c r="A11" s="824" t="s">
        <v>97</v>
      </c>
      <c r="B11" s="825"/>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25"/>
      <c r="AY11" s="825"/>
      <c r="AZ11" s="804"/>
      <c r="BA11" s="804"/>
      <c r="BB11" s="804"/>
      <c r="BC11" s="820"/>
      <c r="BD11" s="804"/>
      <c r="BE11" s="804"/>
      <c r="BF11" s="804"/>
      <c r="BG11" s="804"/>
      <c r="BH11" s="804"/>
      <c r="BI11" s="825"/>
      <c r="BJ11" s="825"/>
      <c r="BK11" s="825"/>
      <c r="BL11" s="804"/>
      <c r="BM11" s="804"/>
      <c r="BN11" s="825"/>
      <c r="BO11" s="804"/>
      <c r="BP11" s="804"/>
      <c r="BQ11" s="804"/>
      <c r="BR11" s="804"/>
      <c r="BS11" s="826"/>
      <c r="BU11" s="824" t="s">
        <v>97</v>
      </c>
      <c r="BV11" s="820"/>
      <c r="BW11" s="804"/>
      <c r="BX11" s="804"/>
      <c r="BY11" s="804"/>
      <c r="BZ11" s="804"/>
      <c r="CA11" s="804"/>
      <c r="CB11" s="804"/>
      <c r="CC11" s="804"/>
      <c r="CD11" s="804"/>
      <c r="CE11" s="804"/>
      <c r="CF11" s="804"/>
      <c r="CG11" s="804"/>
      <c r="CH11" s="804"/>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25"/>
      <c r="DS11" s="825"/>
      <c r="DT11" s="804"/>
      <c r="DU11" s="804"/>
      <c r="DV11" s="804"/>
      <c r="DW11" s="804"/>
      <c r="DX11" s="804"/>
      <c r="DY11" s="804"/>
      <c r="DZ11" s="804"/>
      <c r="EA11" s="804"/>
      <c r="EB11" s="804"/>
      <c r="EC11" s="825"/>
      <c r="ED11" s="825"/>
      <c r="EE11" s="825"/>
      <c r="EF11" s="804"/>
      <c r="EG11" s="804"/>
      <c r="EH11" s="825"/>
      <c r="EI11" s="804"/>
      <c r="EJ11" s="804"/>
      <c r="EK11" s="804"/>
      <c r="EL11" s="804"/>
      <c r="EM11" s="826"/>
    </row>
    <row r="12" spans="1:143" ht="16.5">
      <c r="A12" s="827"/>
      <c r="B12" s="828"/>
      <c r="C12" s="829"/>
      <c r="D12" s="830"/>
      <c r="E12" s="829"/>
      <c r="F12" s="830"/>
      <c r="G12" s="829"/>
      <c r="H12" s="830"/>
      <c r="I12" s="829"/>
      <c r="J12" s="830"/>
      <c r="K12" s="831"/>
      <c r="L12" s="830"/>
      <c r="M12" s="829"/>
      <c r="N12" s="830"/>
      <c r="O12" s="829"/>
      <c r="P12" s="830"/>
      <c r="Q12" s="831"/>
      <c r="R12" s="830"/>
      <c r="S12" s="829"/>
      <c r="T12" s="831"/>
      <c r="U12" s="829"/>
      <c r="V12" s="831"/>
      <c r="W12" s="829"/>
      <c r="X12" s="831"/>
      <c r="Y12" s="829"/>
      <c r="Z12" s="830"/>
      <c r="AA12" s="829"/>
      <c r="AB12" s="830"/>
      <c r="AC12" s="829"/>
      <c r="AD12" s="831"/>
      <c r="AE12" s="829"/>
      <c r="AF12" s="830"/>
      <c r="AG12" s="829"/>
      <c r="AH12" s="831"/>
      <c r="AI12" s="829"/>
      <c r="AJ12" s="830"/>
      <c r="AK12" s="829"/>
      <c r="AL12" s="831"/>
      <c r="AM12" s="829"/>
      <c r="AN12" s="831"/>
      <c r="AO12" s="829"/>
      <c r="AP12" s="831"/>
      <c r="AQ12" s="829"/>
      <c r="AR12" s="832"/>
      <c r="AS12" s="833"/>
      <c r="AT12" s="830"/>
      <c r="AU12" s="833"/>
      <c r="AV12" s="830"/>
      <c r="AW12" s="829"/>
      <c r="AX12" s="830" t="s">
        <v>90</v>
      </c>
      <c r="AY12" s="831"/>
      <c r="AZ12" s="830" t="s">
        <v>98</v>
      </c>
      <c r="BA12" s="829"/>
      <c r="BB12" s="831" t="s">
        <v>98</v>
      </c>
      <c r="BC12" s="834"/>
      <c r="BD12" s="830" t="s">
        <v>98</v>
      </c>
      <c r="BE12" s="833"/>
      <c r="BF12" s="831"/>
      <c r="BG12" s="829"/>
      <c r="BH12" s="831"/>
      <c r="BI12" s="829"/>
      <c r="BJ12" s="831"/>
      <c r="BK12" s="829"/>
      <c r="BL12" s="830"/>
      <c r="BM12" s="829"/>
      <c r="BN12" s="831"/>
      <c r="BO12" s="829"/>
      <c r="BP12" s="830"/>
      <c r="BQ12" s="829"/>
      <c r="BR12" s="830"/>
      <c r="BS12" s="829"/>
      <c r="BU12" s="835"/>
      <c r="BV12" s="832"/>
      <c r="BW12" s="833"/>
      <c r="BX12" s="831"/>
      <c r="BY12" s="829"/>
      <c r="BZ12" s="830"/>
      <c r="CA12" s="829"/>
      <c r="CB12" s="830"/>
      <c r="CC12" s="829"/>
      <c r="CD12" s="830" t="s">
        <v>98</v>
      </c>
      <c r="CE12" s="833"/>
      <c r="CF12" s="830"/>
      <c r="CG12" s="829"/>
      <c r="CH12" s="830"/>
      <c r="CI12" s="829"/>
      <c r="CJ12" s="830" t="s">
        <v>98</v>
      </c>
      <c r="CK12" s="833"/>
      <c r="CL12" s="830"/>
      <c r="CM12" s="829"/>
      <c r="CN12" s="831"/>
      <c r="CO12" s="829"/>
      <c r="CP12" s="831"/>
      <c r="CQ12" s="829"/>
      <c r="CR12" s="831"/>
      <c r="CS12" s="829"/>
      <c r="CT12" s="830"/>
      <c r="CU12" s="829"/>
      <c r="CV12" s="830"/>
      <c r="CW12" s="829"/>
      <c r="CX12" s="831"/>
      <c r="CY12" s="829"/>
      <c r="CZ12" s="830"/>
      <c r="DA12" s="829"/>
      <c r="DB12" s="831"/>
      <c r="DC12" s="829"/>
      <c r="DD12" s="830"/>
      <c r="DE12" s="829"/>
      <c r="DF12" s="831"/>
      <c r="DG12" s="829"/>
      <c r="DH12" s="831"/>
      <c r="DI12" s="829"/>
      <c r="DJ12" s="831"/>
      <c r="DK12" s="829"/>
      <c r="DL12" s="831"/>
      <c r="DM12" s="829"/>
      <c r="DN12" s="831"/>
      <c r="DO12" s="829"/>
      <c r="DP12" s="830"/>
      <c r="DQ12" s="829"/>
      <c r="DR12" s="831"/>
      <c r="DS12" s="829"/>
      <c r="DT12" s="830"/>
      <c r="DU12" s="829"/>
      <c r="DV12" s="831"/>
      <c r="DW12" s="829"/>
      <c r="DX12" s="831"/>
      <c r="DY12" s="829"/>
      <c r="DZ12" s="831"/>
      <c r="EA12" s="829"/>
      <c r="EB12" s="831"/>
      <c r="EC12" s="829"/>
      <c r="ED12" s="831"/>
      <c r="EE12" s="829"/>
      <c r="EF12" s="831"/>
      <c r="EG12" s="829"/>
      <c r="EH12" s="831"/>
      <c r="EI12" s="829"/>
      <c r="EJ12" s="830"/>
      <c r="EK12" s="829"/>
      <c r="EL12" s="830"/>
      <c r="EM12" s="829"/>
    </row>
    <row r="13" spans="1:143" ht="16.5">
      <c r="A13" s="827"/>
      <c r="B13" s="828"/>
      <c r="C13" s="836"/>
      <c r="D13" s="828"/>
      <c r="E13" s="836"/>
      <c r="F13" s="828"/>
      <c r="G13" s="836"/>
      <c r="H13" s="828"/>
      <c r="I13" s="836"/>
      <c r="J13" s="828"/>
      <c r="K13" s="837"/>
      <c r="L13" s="828"/>
      <c r="M13" s="836"/>
      <c r="N13" s="828"/>
      <c r="O13" s="836"/>
      <c r="P13" s="828"/>
      <c r="Q13" s="837"/>
      <c r="R13" s="828"/>
      <c r="S13" s="836"/>
      <c r="T13" s="837"/>
      <c r="U13" s="836"/>
      <c r="V13" s="837"/>
      <c r="W13" s="836"/>
      <c r="X13" s="837"/>
      <c r="Y13" s="836"/>
      <c r="Z13" s="828"/>
      <c r="AA13" s="836"/>
      <c r="AB13" s="828"/>
      <c r="AC13" s="836"/>
      <c r="AD13" s="837"/>
      <c r="AE13" s="836"/>
      <c r="AF13" s="828"/>
      <c r="AG13" s="836"/>
      <c r="AH13" s="837"/>
      <c r="AI13" s="836"/>
      <c r="AJ13" s="828"/>
      <c r="AK13" s="836"/>
      <c r="AL13" s="837"/>
      <c r="AM13" s="836"/>
      <c r="AN13" s="837"/>
      <c r="AO13" s="836"/>
      <c r="AP13" s="837"/>
      <c r="AQ13" s="836"/>
      <c r="AR13" s="838"/>
      <c r="AS13" s="839"/>
      <c r="AT13" s="828"/>
      <c r="AU13" s="839"/>
      <c r="AV13" s="828"/>
      <c r="AW13" s="836"/>
      <c r="AX13" s="828" t="s">
        <v>93</v>
      </c>
      <c r="AY13" s="837" t="s">
        <v>99</v>
      </c>
      <c r="AZ13" s="828" t="s">
        <v>100</v>
      </c>
      <c r="BA13" s="836"/>
      <c r="BB13" s="837" t="s">
        <v>100</v>
      </c>
      <c r="BC13" s="840"/>
      <c r="BD13" s="828" t="s">
        <v>100</v>
      </c>
      <c r="BE13" s="836" t="s">
        <v>99</v>
      </c>
      <c r="BF13" s="837"/>
      <c r="BG13" s="836"/>
      <c r="BH13" s="1817"/>
      <c r="BI13" s="1818"/>
      <c r="BJ13" s="837"/>
      <c r="BK13" s="836"/>
      <c r="BL13" s="1817" t="s">
        <v>101</v>
      </c>
      <c r="BM13" s="1818"/>
      <c r="BN13" s="837"/>
      <c r="BO13" s="836"/>
      <c r="BP13" s="1817"/>
      <c r="BQ13" s="1818"/>
      <c r="BR13" s="828"/>
      <c r="BS13" s="836"/>
      <c r="BU13" s="835"/>
      <c r="BV13" s="838"/>
      <c r="BW13" s="839"/>
      <c r="BX13" s="837"/>
      <c r="BY13" s="836"/>
      <c r="BZ13" s="828"/>
      <c r="CA13" s="836"/>
      <c r="CB13" s="828"/>
      <c r="CC13" s="836"/>
      <c r="CD13" s="828" t="s">
        <v>100</v>
      </c>
      <c r="CE13" s="839"/>
      <c r="CF13" s="828"/>
      <c r="CG13" s="836"/>
      <c r="CH13" s="828"/>
      <c r="CI13" s="836"/>
      <c r="CJ13" s="828" t="s">
        <v>100</v>
      </c>
      <c r="CK13" s="839"/>
      <c r="CL13" s="828"/>
      <c r="CM13" s="836"/>
      <c r="CN13" s="837"/>
      <c r="CO13" s="836"/>
      <c r="CP13" s="837"/>
      <c r="CQ13" s="836"/>
      <c r="CR13" s="837"/>
      <c r="CS13" s="836"/>
      <c r="CT13" s="828"/>
      <c r="CU13" s="836"/>
      <c r="CV13" s="828"/>
      <c r="CW13" s="836"/>
      <c r="CX13" s="837"/>
      <c r="CY13" s="836"/>
      <c r="CZ13" s="828"/>
      <c r="DA13" s="836"/>
      <c r="DB13" s="837"/>
      <c r="DC13" s="836"/>
      <c r="DD13" s="828"/>
      <c r="DE13" s="836"/>
      <c r="DF13" s="837"/>
      <c r="DG13" s="836"/>
      <c r="DH13" s="837"/>
      <c r="DI13" s="836"/>
      <c r="DJ13" s="837"/>
      <c r="DK13" s="836"/>
      <c r="DL13" s="837"/>
      <c r="DM13" s="836"/>
      <c r="DN13" s="837"/>
      <c r="DO13" s="836"/>
      <c r="DP13" s="828"/>
      <c r="DQ13" s="836"/>
      <c r="DR13" s="837"/>
      <c r="DS13" s="836"/>
      <c r="DT13" s="828"/>
      <c r="DU13" s="836"/>
      <c r="DV13" s="837"/>
      <c r="DW13" s="836"/>
      <c r="DX13" s="837"/>
      <c r="DY13" s="836"/>
      <c r="DZ13" s="837"/>
      <c r="EA13" s="836"/>
      <c r="EB13" s="1817"/>
      <c r="EC13" s="1818"/>
      <c r="ED13" s="837"/>
      <c r="EE13" s="836"/>
      <c r="EF13" s="837"/>
      <c r="EG13" s="836"/>
      <c r="EH13" s="837"/>
      <c r="EI13" s="836"/>
      <c r="EJ13" s="1817"/>
      <c r="EK13" s="1818"/>
      <c r="EL13" s="828"/>
      <c r="EM13" s="836"/>
    </row>
    <row r="14" spans="1:143" ht="16.5">
      <c r="A14" s="813" t="s">
        <v>102</v>
      </c>
      <c r="B14" s="828"/>
      <c r="C14" s="836"/>
      <c r="D14" s="828"/>
      <c r="E14" s="836"/>
      <c r="F14" s="828"/>
      <c r="G14" s="836"/>
      <c r="H14" s="828"/>
      <c r="I14" s="836"/>
      <c r="J14" s="828"/>
      <c r="K14" s="837"/>
      <c r="L14" s="828"/>
      <c r="M14" s="836"/>
      <c r="N14" s="828"/>
      <c r="O14" s="836"/>
      <c r="P14" s="828"/>
      <c r="Q14" s="837"/>
      <c r="R14" s="828"/>
      <c r="S14" s="836"/>
      <c r="T14" s="837"/>
      <c r="U14" s="836"/>
      <c r="V14" s="837"/>
      <c r="W14" s="836"/>
      <c r="X14" s="837"/>
      <c r="Y14" s="836"/>
      <c r="Z14" s="828"/>
      <c r="AA14" s="836"/>
      <c r="AB14" s="828"/>
      <c r="AC14" s="836"/>
      <c r="AD14" s="837"/>
      <c r="AE14" s="836"/>
      <c r="AF14" s="828"/>
      <c r="AG14" s="836"/>
      <c r="AH14" s="837"/>
      <c r="AI14" s="836"/>
      <c r="AJ14" s="828"/>
      <c r="AK14" s="836"/>
      <c r="AL14" s="837"/>
      <c r="AM14" s="836"/>
      <c r="AN14" s="837"/>
      <c r="AO14" s="836"/>
      <c r="AP14" s="837"/>
      <c r="AQ14" s="836"/>
      <c r="AR14" s="838"/>
      <c r="AS14" s="839"/>
      <c r="AT14" s="828"/>
      <c r="AU14" s="839"/>
      <c r="AV14" s="828"/>
      <c r="AW14" s="836"/>
      <c r="AX14" s="828" t="s">
        <v>83</v>
      </c>
      <c r="AY14" s="837" t="s">
        <v>103</v>
      </c>
      <c r="AZ14" s="828" t="s">
        <v>104</v>
      </c>
      <c r="BA14" s="836"/>
      <c r="BB14" s="837" t="s">
        <v>104</v>
      </c>
      <c r="BC14" s="840"/>
      <c r="BD14" s="828" t="s">
        <v>104</v>
      </c>
      <c r="BE14" s="836" t="s">
        <v>103</v>
      </c>
      <c r="BF14" s="837"/>
      <c r="BG14" s="836"/>
      <c r="BH14" s="841"/>
      <c r="BI14" s="815"/>
      <c r="BJ14" s="837"/>
      <c r="BK14" s="836"/>
      <c r="BL14" s="841"/>
      <c r="BM14" s="815"/>
      <c r="BN14" s="837"/>
      <c r="BO14" s="836"/>
      <c r="BP14" s="841"/>
      <c r="BQ14" s="815"/>
      <c r="BR14" s="828"/>
      <c r="BS14" s="836"/>
      <c r="BU14" s="814" t="s">
        <v>102</v>
      </c>
      <c r="BV14" s="838"/>
      <c r="BW14" s="839"/>
      <c r="BX14" s="837"/>
      <c r="BY14" s="836"/>
      <c r="BZ14" s="828"/>
      <c r="CA14" s="836"/>
      <c r="CB14" s="828"/>
      <c r="CC14" s="836"/>
      <c r="CD14" s="828" t="s">
        <v>104</v>
      </c>
      <c r="CE14" s="839"/>
      <c r="CF14" s="828"/>
      <c r="CG14" s="836"/>
      <c r="CH14" s="828"/>
      <c r="CI14" s="836"/>
      <c r="CJ14" s="828" t="s">
        <v>104</v>
      </c>
      <c r="CK14" s="839"/>
      <c r="CL14" s="828"/>
      <c r="CM14" s="836"/>
      <c r="CN14" s="837"/>
      <c r="CO14" s="836"/>
      <c r="CP14" s="837"/>
      <c r="CQ14" s="836"/>
      <c r="CR14" s="837"/>
      <c r="CS14" s="836"/>
      <c r="CT14" s="828"/>
      <c r="CU14" s="836"/>
      <c r="CV14" s="828"/>
      <c r="CW14" s="836"/>
      <c r="CX14" s="837"/>
      <c r="CY14" s="836"/>
      <c r="CZ14" s="828"/>
      <c r="DA14" s="836"/>
      <c r="DB14" s="837"/>
      <c r="DC14" s="836"/>
      <c r="DD14" s="828"/>
      <c r="DE14" s="836"/>
      <c r="DF14" s="837"/>
      <c r="DG14" s="836"/>
      <c r="DH14" s="837"/>
      <c r="DI14" s="836"/>
      <c r="DJ14" s="837"/>
      <c r="DK14" s="836"/>
      <c r="DL14" s="837"/>
      <c r="DM14" s="836"/>
      <c r="DN14" s="837"/>
      <c r="DO14" s="836"/>
      <c r="DP14" s="828"/>
      <c r="DQ14" s="836"/>
      <c r="DR14" s="837"/>
      <c r="DS14" s="836"/>
      <c r="DT14" s="828"/>
      <c r="DU14" s="836"/>
      <c r="DV14" s="837"/>
      <c r="DW14" s="836"/>
      <c r="DX14" s="837"/>
      <c r="DY14" s="836"/>
      <c r="DZ14" s="837"/>
      <c r="EA14" s="836"/>
      <c r="EB14" s="841"/>
      <c r="EC14" s="815"/>
      <c r="ED14" s="837"/>
      <c r="EE14" s="836"/>
      <c r="EF14" s="837"/>
      <c r="EG14" s="836"/>
      <c r="EH14" s="837"/>
      <c r="EI14" s="836"/>
      <c r="EJ14" s="841"/>
      <c r="EK14" s="815"/>
      <c r="EL14" s="828"/>
      <c r="EM14" s="836"/>
    </row>
    <row r="15" spans="1:143" ht="16.5">
      <c r="A15" s="813"/>
      <c r="B15" s="828"/>
      <c r="C15" s="836"/>
      <c r="D15" s="828"/>
      <c r="E15" s="836"/>
      <c r="F15" s="828"/>
      <c r="G15" s="836"/>
      <c r="H15" s="828"/>
      <c r="I15" s="836"/>
      <c r="J15" s="828"/>
      <c r="K15" s="837"/>
      <c r="L15" s="828"/>
      <c r="M15" s="836"/>
      <c r="N15" s="828"/>
      <c r="O15" s="836"/>
      <c r="P15" s="828"/>
      <c r="Q15" s="837"/>
      <c r="R15" s="828"/>
      <c r="S15" s="836"/>
      <c r="T15" s="837"/>
      <c r="U15" s="836"/>
      <c r="V15" s="837"/>
      <c r="W15" s="836"/>
      <c r="X15" s="837"/>
      <c r="Y15" s="836"/>
      <c r="Z15" s="828"/>
      <c r="AA15" s="836"/>
      <c r="AB15" s="828"/>
      <c r="AC15" s="836"/>
      <c r="AD15" s="837"/>
      <c r="AE15" s="836"/>
      <c r="AF15" s="828"/>
      <c r="AG15" s="836"/>
      <c r="AH15" s="837"/>
      <c r="AI15" s="836"/>
      <c r="AJ15" s="828"/>
      <c r="AK15" s="836"/>
      <c r="AL15" s="837"/>
      <c r="AM15" s="836"/>
      <c r="AN15" s="837"/>
      <c r="AO15" s="836"/>
      <c r="AP15" s="837"/>
      <c r="AQ15" s="836"/>
      <c r="AR15" s="838"/>
      <c r="AS15" s="839"/>
      <c r="AT15" s="828"/>
      <c r="AU15" s="839"/>
      <c r="AV15" s="828"/>
      <c r="AW15" s="836"/>
      <c r="AX15" s="828" t="s">
        <v>105</v>
      </c>
      <c r="AY15" s="837" t="s">
        <v>106</v>
      </c>
      <c r="AZ15" s="828" t="s">
        <v>107</v>
      </c>
      <c r="BA15" s="836" t="s">
        <v>90</v>
      </c>
      <c r="BB15" s="837" t="s">
        <v>107</v>
      </c>
      <c r="BC15" s="840"/>
      <c r="BD15" s="828" t="s">
        <v>107</v>
      </c>
      <c r="BE15" s="836" t="s">
        <v>106</v>
      </c>
      <c r="BF15" s="837"/>
      <c r="BG15" s="836"/>
      <c r="BH15" s="841"/>
      <c r="BI15" s="815"/>
      <c r="BJ15" s="837"/>
      <c r="BK15" s="836"/>
      <c r="BL15" s="841"/>
      <c r="BM15" s="815"/>
      <c r="BN15" s="837"/>
      <c r="BO15" s="836"/>
      <c r="BP15" s="841"/>
      <c r="BQ15" s="815"/>
      <c r="BR15" s="828"/>
      <c r="BS15" s="836"/>
      <c r="BU15" s="814"/>
      <c r="BV15" s="838"/>
      <c r="BW15" s="839"/>
      <c r="BX15" s="837"/>
      <c r="BY15" s="836"/>
      <c r="BZ15" s="828"/>
      <c r="CA15" s="836"/>
      <c r="CB15" s="828"/>
      <c r="CC15" s="836"/>
      <c r="CD15" s="828" t="s">
        <v>107</v>
      </c>
      <c r="CE15" s="839"/>
      <c r="CF15" s="828"/>
      <c r="CG15" s="836"/>
      <c r="CH15" s="828"/>
      <c r="CI15" s="836"/>
      <c r="CJ15" s="828" t="s">
        <v>107</v>
      </c>
      <c r="CK15" s="839"/>
      <c r="CL15" s="828"/>
      <c r="CM15" s="836"/>
      <c r="CN15" s="837"/>
      <c r="CO15" s="836"/>
      <c r="CP15" s="837"/>
      <c r="CQ15" s="836"/>
      <c r="CR15" s="837"/>
      <c r="CS15" s="836"/>
      <c r="CT15" s="828"/>
      <c r="CU15" s="836"/>
      <c r="CV15" s="828"/>
      <c r="CW15" s="836"/>
      <c r="CX15" s="837"/>
      <c r="CY15" s="836"/>
      <c r="CZ15" s="828"/>
      <c r="DA15" s="836"/>
      <c r="DB15" s="837"/>
      <c r="DC15" s="836"/>
      <c r="DD15" s="828"/>
      <c r="DE15" s="836"/>
      <c r="DF15" s="837"/>
      <c r="DG15" s="836"/>
      <c r="DH15" s="837"/>
      <c r="DI15" s="836"/>
      <c r="DJ15" s="837"/>
      <c r="DK15" s="836"/>
      <c r="DL15" s="837"/>
      <c r="DM15" s="836"/>
      <c r="DN15" s="837"/>
      <c r="DO15" s="836"/>
      <c r="DP15" s="828"/>
      <c r="DQ15" s="836"/>
      <c r="DR15" s="837"/>
      <c r="DS15" s="836"/>
      <c r="DT15" s="828"/>
      <c r="DU15" s="836"/>
      <c r="DV15" s="837"/>
      <c r="DW15" s="836"/>
      <c r="DX15" s="837"/>
      <c r="DY15" s="836"/>
      <c r="DZ15" s="837"/>
      <c r="EA15" s="836"/>
      <c r="EB15" s="841"/>
      <c r="EC15" s="815"/>
      <c r="ED15" s="837"/>
      <c r="EE15" s="836"/>
      <c r="EF15" s="837"/>
      <c r="EG15" s="836"/>
      <c r="EH15" s="837"/>
      <c r="EI15" s="836"/>
      <c r="EJ15" s="841"/>
      <c r="EK15" s="815"/>
      <c r="EL15" s="828"/>
      <c r="EM15" s="836"/>
    </row>
    <row r="16" spans="1:143" ht="16.5">
      <c r="A16" s="813" t="s">
        <v>85</v>
      </c>
      <c r="B16" s="828"/>
      <c r="C16" s="836"/>
      <c r="D16" s="828"/>
      <c r="E16" s="836"/>
      <c r="F16" s="828"/>
      <c r="G16" s="836"/>
      <c r="H16" s="828"/>
      <c r="I16" s="836"/>
      <c r="J16" s="828"/>
      <c r="K16" s="837"/>
      <c r="L16" s="828"/>
      <c r="M16" s="836"/>
      <c r="N16" s="828"/>
      <c r="O16" s="836"/>
      <c r="P16" s="828"/>
      <c r="Q16" s="837"/>
      <c r="R16" s="828"/>
      <c r="S16" s="836"/>
      <c r="T16" s="837"/>
      <c r="U16" s="836"/>
      <c r="V16" s="837"/>
      <c r="W16" s="836"/>
      <c r="X16" s="837"/>
      <c r="Y16" s="836"/>
      <c r="Z16" s="828"/>
      <c r="AA16" s="836"/>
      <c r="AB16" s="828"/>
      <c r="AC16" s="836"/>
      <c r="AD16" s="837"/>
      <c r="AE16" s="836"/>
      <c r="AF16" s="828"/>
      <c r="AG16" s="836"/>
      <c r="AH16" s="837"/>
      <c r="AI16" s="836"/>
      <c r="AJ16" s="828"/>
      <c r="AK16" s="836"/>
      <c r="AL16" s="837"/>
      <c r="AM16" s="836"/>
      <c r="AN16" s="837"/>
      <c r="AO16" s="836"/>
      <c r="AP16" s="837"/>
      <c r="AQ16" s="836"/>
      <c r="AR16" s="838"/>
      <c r="AS16" s="839"/>
      <c r="AT16" s="828"/>
      <c r="AU16" s="839"/>
      <c r="AV16" s="828"/>
      <c r="AW16" s="836"/>
      <c r="AX16" s="828"/>
      <c r="AY16" s="837" t="s">
        <v>108</v>
      </c>
      <c r="AZ16" s="828"/>
      <c r="BA16" s="836" t="s">
        <v>93</v>
      </c>
      <c r="BB16" s="837"/>
      <c r="BC16" s="837"/>
      <c r="BD16" s="828"/>
      <c r="BE16" s="836" t="s">
        <v>108</v>
      </c>
      <c r="BF16" s="837"/>
      <c r="BG16" s="836"/>
      <c r="BH16" s="1817"/>
      <c r="BI16" s="1818"/>
      <c r="BJ16" s="837"/>
      <c r="BK16" s="836"/>
      <c r="BL16" s="1817" t="s">
        <v>89</v>
      </c>
      <c r="BM16" s="1818"/>
      <c r="BN16" s="837"/>
      <c r="BO16" s="836"/>
      <c r="BP16" s="1817"/>
      <c r="BQ16" s="1818"/>
      <c r="BR16" s="828"/>
      <c r="BS16" s="836"/>
      <c r="BU16" s="814" t="s">
        <v>85</v>
      </c>
      <c r="BV16" s="838"/>
      <c r="BW16" s="839"/>
      <c r="BX16" s="837"/>
      <c r="BY16" s="836"/>
      <c r="BZ16" s="828"/>
      <c r="CA16" s="836"/>
      <c r="CB16" s="828"/>
      <c r="CC16" s="836"/>
      <c r="CD16" s="828"/>
      <c r="CE16" s="836" t="s">
        <v>109</v>
      </c>
      <c r="CF16" s="828"/>
      <c r="CG16" s="836"/>
      <c r="CH16" s="828"/>
      <c r="CI16" s="836"/>
      <c r="CJ16" s="828"/>
      <c r="CK16" s="836" t="s">
        <v>109</v>
      </c>
      <c r="CL16" s="828"/>
      <c r="CM16" s="836"/>
      <c r="CN16" s="837"/>
      <c r="CO16" s="836"/>
      <c r="CP16" s="837"/>
      <c r="CQ16" s="836"/>
      <c r="CR16" s="837"/>
      <c r="CS16" s="836"/>
      <c r="CT16" s="828"/>
      <c r="CU16" s="836"/>
      <c r="CV16" s="828"/>
      <c r="CW16" s="836"/>
      <c r="CX16" s="837"/>
      <c r="CY16" s="836"/>
      <c r="CZ16" s="828"/>
      <c r="DA16" s="836"/>
      <c r="DB16" s="837"/>
      <c r="DC16" s="836"/>
      <c r="DD16" s="828"/>
      <c r="DE16" s="836"/>
      <c r="DF16" s="837"/>
      <c r="DG16" s="836"/>
      <c r="DH16" s="837"/>
      <c r="DI16" s="836"/>
      <c r="DJ16" s="837"/>
      <c r="DK16" s="836"/>
      <c r="DL16" s="837"/>
      <c r="DM16" s="836"/>
      <c r="DN16" s="837"/>
      <c r="DO16" s="836"/>
      <c r="DP16" s="828"/>
      <c r="DQ16" s="836"/>
      <c r="DR16" s="837"/>
      <c r="DS16" s="836"/>
      <c r="DT16" s="828"/>
      <c r="DU16" s="836"/>
      <c r="DV16" s="837"/>
      <c r="DW16" s="836"/>
      <c r="DX16" s="837"/>
      <c r="DY16" s="836"/>
      <c r="DZ16" s="837"/>
      <c r="EA16" s="836"/>
      <c r="EB16" s="1817"/>
      <c r="EC16" s="1818"/>
      <c r="ED16" s="837"/>
      <c r="EE16" s="836"/>
      <c r="EF16" s="837"/>
      <c r="EG16" s="836"/>
      <c r="EH16" s="837"/>
      <c r="EI16" s="836"/>
      <c r="EJ16" s="1817"/>
      <c r="EK16" s="1818"/>
      <c r="EL16" s="828"/>
      <c r="EM16" s="836"/>
    </row>
    <row r="17" spans="1:143" ht="16.5">
      <c r="A17" s="813"/>
      <c r="B17" s="828"/>
      <c r="C17" s="836"/>
      <c r="D17" s="828"/>
      <c r="E17" s="836"/>
      <c r="F17" s="828"/>
      <c r="G17" s="836"/>
      <c r="H17" s="828"/>
      <c r="I17" s="836"/>
      <c r="J17" s="828"/>
      <c r="K17" s="837"/>
      <c r="L17" s="828"/>
      <c r="M17" s="836"/>
      <c r="N17" s="828"/>
      <c r="O17" s="836"/>
      <c r="P17" s="828"/>
      <c r="Q17" s="837"/>
      <c r="R17" s="828"/>
      <c r="S17" s="836"/>
      <c r="T17" s="837"/>
      <c r="U17" s="836"/>
      <c r="V17" s="837"/>
      <c r="W17" s="836"/>
      <c r="X17" s="837"/>
      <c r="Y17" s="836"/>
      <c r="Z17" s="828"/>
      <c r="AA17" s="836"/>
      <c r="AB17" s="828"/>
      <c r="AC17" s="836"/>
      <c r="AD17" s="837"/>
      <c r="AE17" s="836"/>
      <c r="AF17" s="828"/>
      <c r="AG17" s="836"/>
      <c r="AH17" s="837"/>
      <c r="AI17" s="836"/>
      <c r="AJ17" s="828"/>
      <c r="AK17" s="836"/>
      <c r="AL17" s="837"/>
      <c r="AM17" s="836"/>
      <c r="AN17" s="837"/>
      <c r="AO17" s="836"/>
      <c r="AP17" s="837"/>
      <c r="AQ17" s="836"/>
      <c r="AR17" s="838"/>
      <c r="AS17" s="839"/>
      <c r="AT17" s="828"/>
      <c r="AU17" s="839"/>
      <c r="AV17" s="828"/>
      <c r="AW17" s="836"/>
      <c r="AX17" s="828"/>
      <c r="AY17" s="837" t="s">
        <v>110</v>
      </c>
      <c r="AZ17" s="828"/>
      <c r="BA17" s="836" t="s">
        <v>111</v>
      </c>
      <c r="BB17" s="837"/>
      <c r="BC17" s="837"/>
      <c r="BD17" s="828"/>
      <c r="BE17" s="836" t="s">
        <v>110</v>
      </c>
      <c r="BF17" s="837"/>
      <c r="BG17" s="836"/>
      <c r="BH17" s="837"/>
      <c r="BI17" s="836"/>
      <c r="BJ17" s="837"/>
      <c r="BK17" s="836"/>
      <c r="BL17" s="837"/>
      <c r="BM17" s="836"/>
      <c r="BN17" s="837"/>
      <c r="BO17" s="836"/>
      <c r="BP17" s="837"/>
      <c r="BQ17" s="836"/>
      <c r="BR17" s="828"/>
      <c r="BS17" s="836"/>
      <c r="BU17" s="814"/>
      <c r="BV17" s="838"/>
      <c r="BW17" s="839"/>
      <c r="BX17" s="837"/>
      <c r="BY17" s="836"/>
      <c r="BZ17" s="828"/>
      <c r="CA17" s="836"/>
      <c r="CB17" s="828"/>
      <c r="CC17" s="836"/>
      <c r="CD17" s="828"/>
      <c r="CE17" s="836" t="s">
        <v>112</v>
      </c>
      <c r="CF17" s="828"/>
      <c r="CG17" s="836"/>
      <c r="CH17" s="828"/>
      <c r="CI17" s="836"/>
      <c r="CJ17" s="828"/>
      <c r="CK17" s="836" t="s">
        <v>112</v>
      </c>
      <c r="CL17" s="828"/>
      <c r="CM17" s="836"/>
      <c r="CN17" s="837"/>
      <c r="CO17" s="836"/>
      <c r="CP17" s="837"/>
      <c r="CQ17" s="836"/>
      <c r="CR17" s="837"/>
      <c r="CS17" s="836"/>
      <c r="CT17" s="828"/>
      <c r="CU17" s="836"/>
      <c r="CV17" s="828"/>
      <c r="CW17" s="836"/>
      <c r="CX17" s="837"/>
      <c r="CY17" s="836"/>
      <c r="CZ17" s="828"/>
      <c r="DA17" s="836"/>
      <c r="DB17" s="837"/>
      <c r="DC17" s="836"/>
      <c r="DD17" s="828"/>
      <c r="DE17" s="836"/>
      <c r="DF17" s="837"/>
      <c r="DG17" s="836"/>
      <c r="DH17" s="837"/>
      <c r="DI17" s="836"/>
      <c r="DJ17" s="837"/>
      <c r="DK17" s="836"/>
      <c r="DL17" s="837"/>
      <c r="DM17" s="836"/>
      <c r="DN17" s="837"/>
      <c r="DO17" s="836"/>
      <c r="DP17" s="828"/>
      <c r="DQ17" s="836"/>
      <c r="DR17" s="837"/>
      <c r="DS17" s="836"/>
      <c r="DT17" s="828"/>
      <c r="DU17" s="836"/>
      <c r="DV17" s="837"/>
      <c r="DW17" s="836"/>
      <c r="DX17" s="837"/>
      <c r="DY17" s="836"/>
      <c r="DZ17" s="837"/>
      <c r="EA17" s="836"/>
      <c r="EB17" s="837"/>
      <c r="EC17" s="836"/>
      <c r="ED17" s="837"/>
      <c r="EE17" s="836"/>
      <c r="EF17" s="837"/>
      <c r="EG17" s="836"/>
      <c r="EH17" s="837"/>
      <c r="EI17" s="836"/>
      <c r="EJ17" s="837"/>
      <c r="EK17" s="836"/>
      <c r="EL17" s="828"/>
      <c r="EM17" s="836"/>
    </row>
    <row r="18" spans="1:143" ht="16.5">
      <c r="A18" s="813" t="s">
        <v>89</v>
      </c>
      <c r="B18" s="828"/>
      <c r="C18" s="836"/>
      <c r="D18" s="828"/>
      <c r="E18" s="836"/>
      <c r="F18" s="828"/>
      <c r="G18" s="836"/>
      <c r="H18" s="828"/>
      <c r="I18" s="836"/>
      <c r="J18" s="828"/>
      <c r="K18" s="837"/>
      <c r="L18" s="828"/>
      <c r="M18" s="836"/>
      <c r="N18" s="828"/>
      <c r="O18" s="836"/>
      <c r="P18" s="828"/>
      <c r="Q18" s="837"/>
      <c r="R18" s="828"/>
      <c r="S18" s="836"/>
      <c r="T18" s="837"/>
      <c r="U18" s="836"/>
      <c r="V18" s="837"/>
      <c r="W18" s="836"/>
      <c r="X18" s="837"/>
      <c r="Y18" s="836"/>
      <c r="Z18" s="828"/>
      <c r="AA18" s="836"/>
      <c r="AB18" s="828"/>
      <c r="AC18" s="836"/>
      <c r="AD18" s="837"/>
      <c r="AE18" s="836"/>
      <c r="AF18" s="828"/>
      <c r="AG18" s="836"/>
      <c r="AH18" s="837"/>
      <c r="AI18" s="836"/>
      <c r="AJ18" s="828"/>
      <c r="AK18" s="836"/>
      <c r="AL18" s="837"/>
      <c r="AM18" s="836"/>
      <c r="AN18" s="837"/>
      <c r="AO18" s="836"/>
      <c r="AP18" s="837"/>
      <c r="AQ18" s="836"/>
      <c r="AR18" s="838"/>
      <c r="AS18" s="839"/>
      <c r="AT18" s="828"/>
      <c r="AU18" s="839"/>
      <c r="AV18" s="828"/>
      <c r="AW18" s="836"/>
      <c r="AX18" s="828" t="s">
        <v>113</v>
      </c>
      <c r="AY18" s="837" t="s">
        <v>114</v>
      </c>
      <c r="AZ18" s="828" t="s">
        <v>90</v>
      </c>
      <c r="BA18" s="836" t="s">
        <v>115</v>
      </c>
      <c r="BB18" s="837"/>
      <c r="BC18" s="837" t="s">
        <v>98</v>
      </c>
      <c r="BD18" s="828"/>
      <c r="BE18" s="836" t="s">
        <v>114</v>
      </c>
      <c r="BF18" s="837"/>
      <c r="BG18" s="836"/>
      <c r="BH18" s="837"/>
      <c r="BI18" s="836"/>
      <c r="BJ18" s="837"/>
      <c r="BK18" s="836"/>
      <c r="BL18" s="837"/>
      <c r="BM18" s="836"/>
      <c r="BN18" s="837"/>
      <c r="BO18" s="836"/>
      <c r="BP18" s="837"/>
      <c r="BQ18" s="836"/>
      <c r="BR18" s="828"/>
      <c r="BS18" s="836"/>
      <c r="BU18" s="814" t="s">
        <v>89</v>
      </c>
      <c r="BV18" s="838"/>
      <c r="BW18" s="839"/>
      <c r="BX18" s="837"/>
      <c r="BY18" s="836"/>
      <c r="BZ18" s="828"/>
      <c r="CA18" s="836"/>
      <c r="CB18" s="828"/>
      <c r="CC18" s="836"/>
      <c r="CD18" s="828"/>
      <c r="CE18" s="836" t="s">
        <v>116</v>
      </c>
      <c r="CF18" s="828"/>
      <c r="CG18" s="836"/>
      <c r="CH18" s="828"/>
      <c r="CI18" s="836"/>
      <c r="CJ18" s="828"/>
      <c r="CK18" s="836" t="s">
        <v>116</v>
      </c>
      <c r="CL18" s="828"/>
      <c r="CM18" s="836"/>
      <c r="CN18" s="837"/>
      <c r="CO18" s="836"/>
      <c r="CP18" s="837"/>
      <c r="CQ18" s="836"/>
      <c r="CR18" s="837"/>
      <c r="CS18" s="836"/>
      <c r="CT18" s="828"/>
      <c r="CU18" s="836"/>
      <c r="CV18" s="828"/>
      <c r="CW18" s="836"/>
      <c r="CX18" s="837"/>
      <c r="CY18" s="836"/>
      <c r="CZ18" s="828"/>
      <c r="DA18" s="836"/>
      <c r="DB18" s="837"/>
      <c r="DC18" s="836"/>
      <c r="DD18" s="828"/>
      <c r="DE18" s="836"/>
      <c r="DF18" s="837"/>
      <c r="DG18" s="836"/>
      <c r="DH18" s="837"/>
      <c r="DI18" s="836"/>
      <c r="DJ18" s="837"/>
      <c r="DK18" s="836"/>
      <c r="DL18" s="837"/>
      <c r="DM18" s="836"/>
      <c r="DN18" s="837"/>
      <c r="DO18" s="836"/>
      <c r="DP18" s="828"/>
      <c r="DQ18" s="836"/>
      <c r="DR18" s="837"/>
      <c r="DS18" s="836"/>
      <c r="DT18" s="828"/>
      <c r="DU18" s="836"/>
      <c r="DV18" s="837"/>
      <c r="DW18" s="836"/>
      <c r="DX18" s="837"/>
      <c r="DY18" s="836"/>
      <c r="DZ18" s="837"/>
      <c r="EA18" s="836"/>
      <c r="EB18" s="837"/>
      <c r="EC18" s="836"/>
      <c r="ED18" s="837"/>
      <c r="EE18" s="836"/>
      <c r="EF18" s="837"/>
      <c r="EG18" s="836"/>
      <c r="EH18" s="837"/>
      <c r="EI18" s="836"/>
      <c r="EJ18" s="837"/>
      <c r="EK18" s="836"/>
      <c r="EL18" s="828"/>
      <c r="EM18" s="836"/>
    </row>
    <row r="19" spans="1:143" ht="16.5">
      <c r="A19" s="827"/>
      <c r="B19" s="828"/>
      <c r="C19" s="836"/>
      <c r="D19" s="828"/>
      <c r="E19" s="836"/>
      <c r="F19" s="828"/>
      <c r="G19" s="836"/>
      <c r="H19" s="828"/>
      <c r="I19" s="836"/>
      <c r="J19" s="828"/>
      <c r="K19" s="837"/>
      <c r="L19" s="828"/>
      <c r="M19" s="836"/>
      <c r="N19" s="828"/>
      <c r="O19" s="836"/>
      <c r="P19" s="828"/>
      <c r="Q19" s="837"/>
      <c r="R19" s="828"/>
      <c r="S19" s="836"/>
      <c r="T19" s="837"/>
      <c r="U19" s="836"/>
      <c r="V19" s="837"/>
      <c r="W19" s="836"/>
      <c r="X19" s="837"/>
      <c r="Y19" s="836"/>
      <c r="Z19" s="828"/>
      <c r="AA19" s="836"/>
      <c r="AB19" s="828"/>
      <c r="AC19" s="836"/>
      <c r="AD19" s="837"/>
      <c r="AE19" s="836"/>
      <c r="AF19" s="828"/>
      <c r="AG19" s="836"/>
      <c r="AH19" s="837"/>
      <c r="AI19" s="836"/>
      <c r="AJ19" s="828"/>
      <c r="AK19" s="836"/>
      <c r="AL19" s="837"/>
      <c r="AM19" s="836"/>
      <c r="AN19" s="837"/>
      <c r="AO19" s="836"/>
      <c r="AP19" s="837"/>
      <c r="AQ19" s="836"/>
      <c r="AR19" s="838"/>
      <c r="AS19" s="839"/>
      <c r="AT19" s="828"/>
      <c r="AU19" s="839"/>
      <c r="AV19" s="828"/>
      <c r="AW19" s="836"/>
      <c r="AX19" s="828" t="s">
        <v>117</v>
      </c>
      <c r="AY19" s="837" t="s">
        <v>118</v>
      </c>
      <c r="AZ19" s="828" t="s">
        <v>93</v>
      </c>
      <c r="BA19" s="836" t="s">
        <v>175</v>
      </c>
      <c r="BB19" s="837"/>
      <c r="BC19" s="837" t="s">
        <v>100</v>
      </c>
      <c r="BD19" s="828"/>
      <c r="BE19" s="836" t="s">
        <v>118</v>
      </c>
      <c r="BF19" s="837"/>
      <c r="BG19" s="836"/>
      <c r="BH19" s="837"/>
      <c r="BI19" s="836"/>
      <c r="BJ19" s="837"/>
      <c r="BK19" s="836"/>
      <c r="BL19" s="837"/>
      <c r="BM19" s="836"/>
      <c r="BN19" s="837"/>
      <c r="BO19" s="836"/>
      <c r="BP19" s="837"/>
      <c r="BQ19" s="836"/>
      <c r="BR19" s="828"/>
      <c r="BS19" s="836"/>
      <c r="BU19" s="835"/>
      <c r="BV19" s="838"/>
      <c r="BW19" s="839"/>
      <c r="BX19" s="837"/>
      <c r="BY19" s="836"/>
      <c r="BZ19" s="828"/>
      <c r="CA19" s="836"/>
      <c r="CB19" s="828"/>
      <c r="CC19" s="836"/>
      <c r="CD19" s="828"/>
      <c r="CE19" s="836" t="s">
        <v>119</v>
      </c>
      <c r="CF19" s="828"/>
      <c r="CG19" s="836"/>
      <c r="CH19" s="828"/>
      <c r="CI19" s="836"/>
      <c r="CJ19" s="828"/>
      <c r="CK19" s="836" t="s">
        <v>119</v>
      </c>
      <c r="CL19" s="828"/>
      <c r="CM19" s="836"/>
      <c r="CN19" s="837"/>
      <c r="CO19" s="836"/>
      <c r="CP19" s="837"/>
      <c r="CQ19" s="836"/>
      <c r="CR19" s="837"/>
      <c r="CS19" s="836"/>
      <c r="CT19" s="828"/>
      <c r="CU19" s="836"/>
      <c r="CV19" s="828"/>
      <c r="CW19" s="836"/>
      <c r="CX19" s="837"/>
      <c r="CY19" s="836"/>
      <c r="CZ19" s="828"/>
      <c r="DA19" s="836"/>
      <c r="DB19" s="837"/>
      <c r="DC19" s="836"/>
      <c r="DD19" s="828"/>
      <c r="DE19" s="836"/>
      <c r="DF19" s="837"/>
      <c r="DG19" s="836"/>
      <c r="DH19" s="837"/>
      <c r="DI19" s="836"/>
      <c r="DJ19" s="837"/>
      <c r="DK19" s="836"/>
      <c r="DL19" s="837"/>
      <c r="DM19" s="836"/>
      <c r="DN19" s="837"/>
      <c r="DO19" s="836"/>
      <c r="DP19" s="828"/>
      <c r="DQ19" s="836"/>
      <c r="DR19" s="837"/>
      <c r="DS19" s="836"/>
      <c r="DT19" s="828"/>
      <c r="DU19" s="836"/>
      <c r="DV19" s="837"/>
      <c r="DW19" s="836"/>
      <c r="DX19" s="837"/>
      <c r="DY19" s="836"/>
      <c r="DZ19" s="837"/>
      <c r="EA19" s="836"/>
      <c r="EB19" s="837"/>
      <c r="EC19" s="836"/>
      <c r="ED19" s="837"/>
      <c r="EE19" s="836"/>
      <c r="EF19" s="837"/>
      <c r="EG19" s="836"/>
      <c r="EH19" s="837"/>
      <c r="EI19" s="836"/>
      <c r="EJ19" s="837"/>
      <c r="EK19" s="836"/>
      <c r="EL19" s="828"/>
      <c r="EM19" s="836"/>
    </row>
    <row r="20" spans="1:143" ht="16.5">
      <c r="A20" s="813" t="s">
        <v>92</v>
      </c>
      <c r="B20" s="828"/>
      <c r="C20" s="836"/>
      <c r="D20" s="828"/>
      <c r="E20" s="836"/>
      <c r="F20" s="828"/>
      <c r="G20" s="836"/>
      <c r="H20" s="828"/>
      <c r="I20" s="836"/>
      <c r="J20" s="828"/>
      <c r="K20" s="837"/>
      <c r="L20" s="828"/>
      <c r="M20" s="836"/>
      <c r="N20" s="828"/>
      <c r="O20" s="836"/>
      <c r="P20" s="828"/>
      <c r="Q20" s="837"/>
      <c r="R20" s="828"/>
      <c r="S20" s="836"/>
      <c r="T20" s="837"/>
      <c r="U20" s="836"/>
      <c r="V20" s="828"/>
      <c r="W20" s="836"/>
      <c r="X20" s="828"/>
      <c r="Y20" s="836"/>
      <c r="Z20" s="828"/>
      <c r="AA20" s="836"/>
      <c r="AB20" s="828"/>
      <c r="AC20" s="836"/>
      <c r="AD20" s="837"/>
      <c r="AE20" s="836"/>
      <c r="AF20" s="828"/>
      <c r="AG20" s="836"/>
      <c r="AH20" s="837"/>
      <c r="AI20" s="836"/>
      <c r="AJ20" s="828"/>
      <c r="AK20" s="836"/>
      <c r="AL20" s="837"/>
      <c r="AM20" s="836"/>
      <c r="AN20" s="837"/>
      <c r="AO20" s="836"/>
      <c r="AP20" s="837"/>
      <c r="AQ20" s="836"/>
      <c r="AR20" s="838"/>
      <c r="AS20" s="839"/>
      <c r="AT20" s="828"/>
      <c r="AU20" s="839"/>
      <c r="AV20" s="828"/>
      <c r="AW20" s="836"/>
      <c r="AX20" s="828" t="s">
        <v>120</v>
      </c>
      <c r="AY20" s="837" t="s">
        <v>176</v>
      </c>
      <c r="AZ20" s="828" t="s">
        <v>83</v>
      </c>
      <c r="BA20" s="836" t="s">
        <v>177</v>
      </c>
      <c r="BB20" s="837"/>
      <c r="BC20" s="837" t="s">
        <v>104</v>
      </c>
      <c r="BD20" s="828"/>
      <c r="BE20" s="836" t="s">
        <v>120</v>
      </c>
      <c r="BF20" s="837"/>
      <c r="BG20" s="836"/>
      <c r="BH20" s="837"/>
      <c r="BI20" s="836"/>
      <c r="BJ20" s="837"/>
      <c r="BK20" s="836"/>
      <c r="BL20" s="837"/>
      <c r="BM20" s="836"/>
      <c r="BN20" s="837"/>
      <c r="BO20" s="836"/>
      <c r="BP20" s="837"/>
      <c r="BQ20" s="836"/>
      <c r="BR20" s="828"/>
      <c r="BS20" s="836"/>
      <c r="BU20" s="814" t="s">
        <v>92</v>
      </c>
      <c r="BV20" s="838"/>
      <c r="BW20" s="839"/>
      <c r="BX20" s="837"/>
      <c r="BY20" s="836"/>
      <c r="BZ20" s="828"/>
      <c r="CA20" s="836"/>
      <c r="CB20" s="828"/>
      <c r="CC20" s="836"/>
      <c r="CD20" s="828"/>
      <c r="CE20" s="836" t="s">
        <v>121</v>
      </c>
      <c r="CF20" s="828"/>
      <c r="CG20" s="836"/>
      <c r="CH20" s="828"/>
      <c r="CI20" s="836"/>
      <c r="CJ20" s="828"/>
      <c r="CK20" s="836" t="s">
        <v>121</v>
      </c>
      <c r="CL20" s="828"/>
      <c r="CM20" s="836"/>
      <c r="CN20" s="837"/>
      <c r="CO20" s="836"/>
      <c r="CP20" s="828"/>
      <c r="CQ20" s="836"/>
      <c r="CR20" s="828"/>
      <c r="CS20" s="836"/>
      <c r="CT20" s="828"/>
      <c r="CU20" s="836"/>
      <c r="CV20" s="828"/>
      <c r="CW20" s="836"/>
      <c r="CX20" s="837"/>
      <c r="CY20" s="836"/>
      <c r="CZ20" s="828"/>
      <c r="DA20" s="836"/>
      <c r="DB20" s="837"/>
      <c r="DC20" s="836"/>
      <c r="DD20" s="828"/>
      <c r="DE20" s="836"/>
      <c r="DF20" s="837"/>
      <c r="DG20" s="836"/>
      <c r="DH20" s="837"/>
      <c r="DI20" s="836"/>
      <c r="DJ20" s="837"/>
      <c r="DK20" s="836"/>
      <c r="DL20" s="837"/>
      <c r="DM20" s="836"/>
      <c r="DN20" s="837"/>
      <c r="DO20" s="836"/>
      <c r="DP20" s="828"/>
      <c r="DQ20" s="836"/>
      <c r="DR20" s="837"/>
      <c r="DS20" s="836"/>
      <c r="DT20" s="828"/>
      <c r="DU20" s="836"/>
      <c r="DV20" s="837"/>
      <c r="DW20" s="836"/>
      <c r="DX20" s="837"/>
      <c r="DY20" s="836"/>
      <c r="DZ20" s="837"/>
      <c r="EA20" s="836"/>
      <c r="EB20" s="837"/>
      <c r="EC20" s="836"/>
      <c r="ED20" s="837"/>
      <c r="EE20" s="836"/>
      <c r="EF20" s="837"/>
      <c r="EG20" s="836"/>
      <c r="EH20" s="837"/>
      <c r="EI20" s="836"/>
      <c r="EJ20" s="837"/>
      <c r="EK20" s="836"/>
      <c r="EL20" s="828"/>
      <c r="EM20" s="836"/>
    </row>
    <row r="21" spans="1:143" ht="16.5">
      <c r="A21" s="827"/>
      <c r="B21" s="842"/>
      <c r="C21" s="843"/>
      <c r="D21" s="842"/>
      <c r="E21" s="843"/>
      <c r="F21" s="842"/>
      <c r="G21" s="843"/>
      <c r="H21" s="842"/>
      <c r="I21" s="843"/>
      <c r="J21" s="842"/>
      <c r="K21" s="844"/>
      <c r="L21" s="842"/>
      <c r="M21" s="843"/>
      <c r="N21" s="842"/>
      <c r="O21" s="843"/>
      <c r="P21" s="842"/>
      <c r="Q21" s="844"/>
      <c r="R21" s="842"/>
      <c r="S21" s="843"/>
      <c r="T21" s="844"/>
      <c r="U21" s="843"/>
      <c r="V21" s="842"/>
      <c r="W21" s="843"/>
      <c r="X21" s="842"/>
      <c r="Y21" s="843"/>
      <c r="Z21" s="842"/>
      <c r="AA21" s="843"/>
      <c r="AB21" s="842"/>
      <c r="AC21" s="843"/>
      <c r="AD21" s="844"/>
      <c r="AE21" s="843"/>
      <c r="AF21" s="842"/>
      <c r="AG21" s="843"/>
      <c r="AH21" s="844"/>
      <c r="AI21" s="843"/>
      <c r="AJ21" s="842"/>
      <c r="AK21" s="843"/>
      <c r="AL21" s="844"/>
      <c r="AM21" s="843"/>
      <c r="AN21" s="844"/>
      <c r="AO21" s="843"/>
      <c r="AP21" s="844"/>
      <c r="AQ21" s="843"/>
      <c r="AR21" s="845"/>
      <c r="AS21" s="846"/>
      <c r="AT21" s="842"/>
      <c r="AU21" s="843"/>
      <c r="AV21" s="842"/>
      <c r="AW21" s="843"/>
      <c r="AX21" s="842" t="s">
        <v>122</v>
      </c>
      <c r="AY21" s="844" t="s">
        <v>178</v>
      </c>
      <c r="AZ21" s="842" t="s">
        <v>105</v>
      </c>
      <c r="BA21" s="843" t="s">
        <v>179</v>
      </c>
      <c r="BB21" s="844"/>
      <c r="BC21" s="844" t="s">
        <v>107</v>
      </c>
      <c r="BD21" s="842"/>
      <c r="BE21" s="843" t="s">
        <v>122</v>
      </c>
      <c r="BF21" s="844"/>
      <c r="BG21" s="836"/>
      <c r="BH21" s="844"/>
      <c r="BI21" s="843"/>
      <c r="BJ21" s="844"/>
      <c r="BK21" s="843"/>
      <c r="BL21" s="844"/>
      <c r="BM21" s="843"/>
      <c r="BN21" s="844"/>
      <c r="BO21" s="843"/>
      <c r="BP21" s="844"/>
      <c r="BQ21" s="843"/>
      <c r="BR21" s="842"/>
      <c r="BS21" s="843"/>
      <c r="BU21" s="835"/>
      <c r="BV21" s="845"/>
      <c r="BW21" s="846"/>
      <c r="BX21" s="844"/>
      <c r="BY21" s="843"/>
      <c r="BZ21" s="842"/>
      <c r="CA21" s="843"/>
      <c r="CB21" s="842"/>
      <c r="CC21" s="843"/>
      <c r="CD21" s="842"/>
      <c r="CE21" s="843" t="s">
        <v>115</v>
      </c>
      <c r="CF21" s="842"/>
      <c r="CG21" s="843"/>
      <c r="CH21" s="842"/>
      <c r="CI21" s="843"/>
      <c r="CJ21" s="842"/>
      <c r="CK21" s="843" t="s">
        <v>115</v>
      </c>
      <c r="CL21" s="842"/>
      <c r="CM21" s="843"/>
      <c r="CN21" s="844"/>
      <c r="CO21" s="843"/>
      <c r="CP21" s="842"/>
      <c r="CQ21" s="843"/>
      <c r="CR21" s="842"/>
      <c r="CS21" s="843"/>
      <c r="CT21" s="842"/>
      <c r="CU21" s="843"/>
      <c r="CV21" s="842"/>
      <c r="CW21" s="843"/>
      <c r="CX21" s="844"/>
      <c r="CY21" s="843"/>
      <c r="CZ21" s="842"/>
      <c r="DA21" s="843"/>
      <c r="DB21" s="844"/>
      <c r="DC21" s="843"/>
      <c r="DD21" s="842"/>
      <c r="DE21" s="843"/>
      <c r="DF21" s="844"/>
      <c r="DG21" s="843"/>
      <c r="DH21" s="844"/>
      <c r="DI21" s="843"/>
      <c r="DJ21" s="844"/>
      <c r="DK21" s="843"/>
      <c r="DL21" s="844"/>
      <c r="DM21" s="843"/>
      <c r="DN21" s="844"/>
      <c r="DO21" s="843"/>
      <c r="DP21" s="842"/>
      <c r="DQ21" s="843"/>
      <c r="DR21" s="844"/>
      <c r="DS21" s="843"/>
      <c r="DT21" s="842"/>
      <c r="DU21" s="843"/>
      <c r="DV21" s="844"/>
      <c r="DW21" s="843"/>
      <c r="DX21" s="844"/>
      <c r="DY21" s="843"/>
      <c r="DZ21" s="844"/>
      <c r="EA21" s="843"/>
      <c r="EB21" s="844"/>
      <c r="EC21" s="843"/>
      <c r="ED21" s="844"/>
      <c r="EE21" s="843"/>
      <c r="EF21" s="844"/>
      <c r="EG21" s="843"/>
      <c r="EH21" s="844"/>
      <c r="EI21" s="843"/>
      <c r="EJ21" s="844"/>
      <c r="EK21" s="843"/>
      <c r="EL21" s="842"/>
      <c r="EM21" s="843"/>
    </row>
    <row r="22" spans="1:143" ht="16.5">
      <c r="A22" s="847" t="s">
        <v>123</v>
      </c>
      <c r="B22" s="848"/>
      <c r="C22" s="848"/>
      <c r="D22" s="848"/>
      <c r="E22" s="848"/>
      <c r="F22" s="848"/>
      <c r="G22" s="848"/>
      <c r="H22" s="848"/>
      <c r="I22" s="848"/>
      <c r="J22" s="848"/>
      <c r="K22" s="848"/>
      <c r="L22" s="848"/>
      <c r="M22" s="848"/>
      <c r="N22" s="848"/>
      <c r="O22" s="848"/>
      <c r="P22" s="848"/>
      <c r="Q22" s="811"/>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7">
        <v>2</v>
      </c>
      <c r="AY22" s="847">
        <v>2</v>
      </c>
      <c r="AZ22" s="849">
        <v>2</v>
      </c>
      <c r="BA22" s="849">
        <v>2</v>
      </c>
      <c r="BB22" s="849">
        <v>2</v>
      </c>
      <c r="BC22" s="849">
        <v>2</v>
      </c>
      <c r="BD22" s="849">
        <v>2</v>
      </c>
      <c r="BE22" s="849">
        <v>2</v>
      </c>
      <c r="BF22" s="847"/>
      <c r="BG22" s="847"/>
      <c r="BH22" s="848"/>
      <c r="BI22" s="848"/>
      <c r="BJ22" s="848"/>
      <c r="BK22" s="848"/>
      <c r="BL22" s="848">
        <v>2</v>
      </c>
      <c r="BM22" s="848">
        <v>2</v>
      </c>
      <c r="BN22" s="848"/>
      <c r="BO22" s="848"/>
      <c r="BP22" s="848"/>
      <c r="BQ22" s="848"/>
      <c r="BR22" s="848"/>
      <c r="BS22" s="848"/>
      <c r="BU22" s="847" t="s">
        <v>123</v>
      </c>
      <c r="BV22" s="850"/>
      <c r="BW22" s="850"/>
      <c r="BX22" s="848"/>
      <c r="BY22" s="848"/>
      <c r="BZ22" s="848"/>
      <c r="CA22" s="848"/>
      <c r="CB22" s="848"/>
      <c r="CC22" s="848"/>
      <c r="CD22" s="848">
        <v>2</v>
      </c>
      <c r="CE22" s="848">
        <v>2</v>
      </c>
      <c r="CF22" s="848"/>
      <c r="CG22" s="848"/>
      <c r="CH22" s="848"/>
      <c r="CI22" s="848"/>
      <c r="CJ22" s="813">
        <v>2</v>
      </c>
      <c r="CK22" s="813">
        <v>2</v>
      </c>
      <c r="CL22" s="848"/>
      <c r="CM22" s="848"/>
      <c r="CN22" s="848"/>
      <c r="CO22" s="848"/>
      <c r="CP22" s="848"/>
      <c r="CQ22" s="848"/>
      <c r="CR22" s="848"/>
      <c r="CS22" s="848"/>
      <c r="CT22" s="848"/>
      <c r="CU22" s="848"/>
      <c r="CV22" s="848"/>
      <c r="CW22" s="848"/>
      <c r="CX22" s="848"/>
      <c r="CY22" s="848"/>
      <c r="CZ22" s="848"/>
      <c r="DA22" s="848"/>
      <c r="DB22" s="848"/>
      <c r="DC22" s="847"/>
      <c r="DD22" s="847"/>
      <c r="DE22" s="847"/>
      <c r="DF22" s="847"/>
      <c r="DG22" s="847"/>
      <c r="DH22" s="847"/>
      <c r="DI22" s="847"/>
      <c r="DJ22" s="847"/>
      <c r="DK22" s="847"/>
      <c r="DL22" s="847"/>
      <c r="DM22" s="847"/>
      <c r="DN22" s="847"/>
      <c r="DO22" s="847"/>
      <c r="DP22" s="847"/>
      <c r="DQ22" s="847"/>
      <c r="DR22" s="847"/>
      <c r="DS22" s="847"/>
      <c r="DT22" s="847"/>
      <c r="DU22" s="847"/>
      <c r="DV22" s="847"/>
      <c r="DW22" s="847"/>
      <c r="DX22" s="847"/>
      <c r="DY22" s="847"/>
      <c r="DZ22" s="847"/>
      <c r="EA22" s="847"/>
      <c r="EB22" s="847"/>
      <c r="EC22" s="847"/>
      <c r="ED22" s="847"/>
      <c r="EE22" s="847"/>
      <c r="EF22" s="847"/>
      <c r="EG22" s="847"/>
      <c r="EH22" s="847"/>
      <c r="EI22" s="847"/>
      <c r="EJ22" s="847"/>
      <c r="EK22" s="847"/>
      <c r="EL22" s="847"/>
      <c r="EM22" s="847"/>
    </row>
    <row r="23" spans="1:143" ht="14.25" customHeight="1">
      <c r="A23" s="810"/>
      <c r="B23" s="811"/>
      <c r="C23" s="851"/>
      <c r="D23" s="851"/>
      <c r="E23" s="851"/>
      <c r="F23" s="851"/>
      <c r="G23" s="851"/>
      <c r="H23" s="851"/>
      <c r="I23" s="851"/>
      <c r="J23" s="1813"/>
      <c r="K23" s="1813"/>
      <c r="L23" s="851"/>
      <c r="M23" s="851"/>
      <c r="N23" s="851"/>
      <c r="O23" s="851"/>
      <c r="P23" s="1813"/>
      <c r="Q23" s="1813"/>
      <c r="R23" s="1813"/>
      <c r="S23" s="1813"/>
      <c r="T23" s="1813"/>
      <c r="U23" s="1813"/>
      <c r="V23" s="1813"/>
      <c r="W23" s="1813"/>
      <c r="X23" s="1813"/>
      <c r="Y23" s="1813"/>
      <c r="Z23" s="851"/>
      <c r="AA23" s="851"/>
      <c r="AB23" s="1813"/>
      <c r="AC23" s="1812"/>
      <c r="AD23" s="1813"/>
      <c r="AE23" s="1812"/>
      <c r="AF23" s="1813"/>
      <c r="AG23" s="1813"/>
      <c r="AH23" s="1813"/>
      <c r="AI23" s="1813"/>
      <c r="AJ23" s="1810"/>
      <c r="AK23" s="1811"/>
      <c r="AL23" s="1810"/>
      <c r="AM23" s="1811"/>
      <c r="AN23" s="1810"/>
      <c r="AO23" s="1811"/>
      <c r="AP23" s="1810"/>
      <c r="AQ23" s="1811"/>
      <c r="AR23" s="1810"/>
      <c r="AS23" s="1811"/>
      <c r="AT23" s="1813"/>
      <c r="AU23" s="1811"/>
      <c r="AV23" s="1810"/>
      <c r="AW23" s="1811"/>
      <c r="AX23" s="1810">
        <v>0.7361111111111112</v>
      </c>
      <c r="AY23" s="1811"/>
      <c r="AZ23" s="1810">
        <v>0.7361111111111112</v>
      </c>
      <c r="BA23" s="1811"/>
      <c r="BB23" s="1810">
        <v>0.7361111111111112</v>
      </c>
      <c r="BC23" s="1811"/>
      <c r="BD23" s="1810">
        <v>0.7361111111111112</v>
      </c>
      <c r="BE23" s="1811"/>
      <c r="BF23" s="1810"/>
      <c r="BG23" s="1811"/>
      <c r="BH23" s="1810"/>
      <c r="BI23" s="1811"/>
      <c r="BJ23" s="1810"/>
      <c r="BK23" s="1811"/>
      <c r="BL23" s="1810">
        <v>0.7361111111111112</v>
      </c>
      <c r="BM23" s="1811"/>
      <c r="BN23" s="854"/>
      <c r="BO23" s="855"/>
      <c r="BP23" s="1810"/>
      <c r="BQ23" s="1811"/>
      <c r="BR23" s="851"/>
      <c r="BS23" s="812"/>
      <c r="BU23" s="810"/>
      <c r="BX23" s="851"/>
      <c r="BY23" s="851"/>
      <c r="BZ23" s="851"/>
      <c r="CA23" s="851"/>
      <c r="CB23" s="851"/>
      <c r="CC23" s="851"/>
      <c r="CD23" s="852"/>
      <c r="CE23" s="852"/>
      <c r="CF23" s="851"/>
      <c r="CG23" s="851"/>
      <c r="CH23" s="851"/>
      <c r="CI23" s="851"/>
      <c r="CJ23" s="1810">
        <v>0.7361111111111112</v>
      </c>
      <c r="CK23" s="1811"/>
      <c r="CL23" s="852"/>
      <c r="CM23" s="852"/>
      <c r="CN23" s="852"/>
      <c r="CO23" s="852"/>
      <c r="CP23" s="852"/>
      <c r="CQ23" s="852"/>
      <c r="CR23" s="852"/>
      <c r="CS23" s="852"/>
      <c r="CT23" s="851"/>
      <c r="CU23" s="851"/>
      <c r="CV23" s="852"/>
      <c r="CW23" s="853"/>
      <c r="CX23" s="852"/>
      <c r="CY23" s="853"/>
      <c r="CZ23" s="852"/>
      <c r="DA23" s="852"/>
      <c r="DB23" s="852"/>
      <c r="DC23" s="856"/>
      <c r="DD23" s="1803"/>
      <c r="DE23" s="1804"/>
      <c r="DF23" s="1803"/>
      <c r="DG23" s="1804"/>
      <c r="DH23" s="1803"/>
      <c r="DI23" s="1804"/>
      <c r="DJ23" s="1803"/>
      <c r="DK23" s="1804"/>
      <c r="DL23" s="1803"/>
      <c r="DM23" s="1804"/>
      <c r="DN23" s="1803"/>
      <c r="DO23" s="1804"/>
      <c r="DP23" s="1803"/>
      <c r="DQ23" s="1804"/>
      <c r="DR23" s="1803"/>
      <c r="DS23" s="1804"/>
      <c r="DT23" s="1803"/>
      <c r="DU23" s="1804"/>
      <c r="DV23" s="1803"/>
      <c r="DW23" s="1804"/>
      <c r="DX23" s="1803"/>
      <c r="DY23" s="1804"/>
      <c r="DZ23" s="1803"/>
      <c r="EA23" s="1804"/>
      <c r="EB23" s="1803"/>
      <c r="EC23" s="1804"/>
      <c r="ED23" s="1803"/>
      <c r="EE23" s="1804"/>
      <c r="EF23" s="1803"/>
      <c r="EG23" s="1804"/>
      <c r="EH23" s="856"/>
      <c r="EI23" s="857"/>
      <c r="EJ23" s="1803"/>
      <c r="EK23" s="1804"/>
      <c r="EL23" s="851"/>
      <c r="EM23" s="812"/>
    </row>
    <row r="24" spans="1:143" ht="14.25" customHeight="1">
      <c r="A24" s="858" t="s">
        <v>124</v>
      </c>
      <c r="B24" s="814"/>
      <c r="C24" s="1816" t="s">
        <v>125</v>
      </c>
      <c r="D24" s="1816"/>
      <c r="E24" s="1816"/>
      <c r="F24" s="1816"/>
      <c r="G24" s="1816">
        <v>40</v>
      </c>
      <c r="H24" s="1816"/>
      <c r="I24" s="859" t="s">
        <v>126</v>
      </c>
      <c r="J24" s="1803"/>
      <c r="K24" s="1803"/>
      <c r="L24" s="1809" t="s">
        <v>127</v>
      </c>
      <c r="M24" s="1809"/>
      <c r="N24" s="1809"/>
      <c r="O24" s="1809"/>
      <c r="P24" s="1809"/>
      <c r="Q24" s="1809"/>
      <c r="R24" s="1809"/>
      <c r="S24" s="1809"/>
      <c r="T24" s="1809"/>
      <c r="U24" s="1809"/>
      <c r="V24" s="1809"/>
      <c r="W24" s="1809"/>
      <c r="X24" s="1803"/>
      <c r="Y24" s="1803"/>
      <c r="Z24" s="859"/>
      <c r="AA24" s="859"/>
      <c r="AB24" s="1803"/>
      <c r="AC24" s="1804"/>
      <c r="AD24" s="1803"/>
      <c r="AE24" s="1804"/>
      <c r="AF24" s="1803"/>
      <c r="AG24" s="1803"/>
      <c r="AH24" s="1803"/>
      <c r="AI24" s="1803"/>
      <c r="AJ24" s="1806"/>
      <c r="AK24" s="1807"/>
      <c r="AL24" s="1806"/>
      <c r="AM24" s="1807"/>
      <c r="AN24" s="1806"/>
      <c r="AO24" s="1807"/>
      <c r="AP24" s="1806"/>
      <c r="AQ24" s="1807"/>
      <c r="AR24" s="1806"/>
      <c r="AS24" s="1807"/>
      <c r="AT24" s="1803"/>
      <c r="AU24" s="1807"/>
      <c r="AV24" s="1806"/>
      <c r="AW24" s="1807"/>
      <c r="AX24" s="1806">
        <v>0.8055555555555555</v>
      </c>
      <c r="AY24" s="1807"/>
      <c r="AZ24" s="1806">
        <v>0.8055555555555555</v>
      </c>
      <c r="BA24" s="1807"/>
      <c r="BB24" s="1806">
        <v>0.8055555555555555</v>
      </c>
      <c r="BC24" s="1807"/>
      <c r="BD24" s="1806">
        <v>0.8055555555555555</v>
      </c>
      <c r="BE24" s="1807"/>
      <c r="BF24" s="1806"/>
      <c r="BG24" s="1807"/>
      <c r="BH24" s="1806"/>
      <c r="BI24" s="1807"/>
      <c r="BJ24" s="1806"/>
      <c r="BK24" s="1807"/>
      <c r="BL24" s="1806">
        <v>0.8055555555555555</v>
      </c>
      <c r="BM24" s="1807"/>
      <c r="BN24" s="861"/>
      <c r="BO24" s="862"/>
      <c r="BP24" s="1806"/>
      <c r="BQ24" s="1807"/>
      <c r="BR24" s="859"/>
      <c r="BS24" s="815"/>
      <c r="BU24" s="858" t="s">
        <v>124</v>
      </c>
      <c r="BX24" s="859"/>
      <c r="BY24" s="859"/>
      <c r="BZ24" s="859"/>
      <c r="CA24" s="859"/>
      <c r="CB24" s="859"/>
      <c r="CC24" s="859"/>
      <c r="CD24" s="856"/>
      <c r="CE24" s="856"/>
      <c r="CF24" s="860"/>
      <c r="CG24" s="860"/>
      <c r="CH24" s="860"/>
      <c r="CI24" s="860"/>
      <c r="CJ24" s="1806">
        <v>0.8055555555555555</v>
      </c>
      <c r="CK24" s="1807"/>
      <c r="CL24" s="860"/>
      <c r="CM24" s="860"/>
      <c r="CN24" s="860"/>
      <c r="CO24" s="860"/>
      <c r="CP24" s="860"/>
      <c r="CQ24" s="860"/>
      <c r="CR24" s="856"/>
      <c r="CS24" s="856"/>
      <c r="CT24" s="859"/>
      <c r="CU24" s="859"/>
      <c r="CV24" s="856"/>
      <c r="CW24" s="857"/>
      <c r="CX24" s="856"/>
      <c r="CY24" s="857"/>
      <c r="CZ24" s="856"/>
      <c r="DA24" s="856"/>
      <c r="DB24" s="856"/>
      <c r="DC24" s="856"/>
      <c r="DD24" s="1803"/>
      <c r="DE24" s="1804"/>
      <c r="DF24" s="1803"/>
      <c r="DG24" s="1804"/>
      <c r="DH24" s="1803"/>
      <c r="DI24" s="1804"/>
      <c r="DJ24" s="1803"/>
      <c r="DK24" s="1804"/>
      <c r="DL24" s="1803"/>
      <c r="DM24" s="1804"/>
      <c r="DN24" s="1803"/>
      <c r="DO24" s="1804"/>
      <c r="DP24" s="1803"/>
      <c r="DQ24" s="1804"/>
      <c r="DR24" s="1803"/>
      <c r="DS24" s="1804"/>
      <c r="DT24" s="1803"/>
      <c r="DU24" s="1804"/>
      <c r="DV24" s="1803"/>
      <c r="DW24" s="1804"/>
      <c r="DX24" s="1803"/>
      <c r="DY24" s="1804"/>
      <c r="DZ24" s="1803"/>
      <c r="EA24" s="1804"/>
      <c r="EB24" s="1803"/>
      <c r="EC24" s="1804"/>
      <c r="ED24" s="1803"/>
      <c r="EE24" s="1804"/>
      <c r="EF24" s="1803"/>
      <c r="EG24" s="1804"/>
      <c r="EH24" s="856"/>
      <c r="EI24" s="857"/>
      <c r="EJ24" s="1803"/>
      <c r="EK24" s="1804"/>
      <c r="EL24" s="859"/>
      <c r="EM24" s="815"/>
    </row>
    <row r="25" spans="1:143" ht="14.25" customHeight="1">
      <c r="A25" s="813" t="s">
        <v>128</v>
      </c>
      <c r="B25" s="814"/>
      <c r="C25" s="859"/>
      <c r="D25" s="859"/>
      <c r="E25" s="859"/>
      <c r="F25" s="859"/>
      <c r="G25" s="859"/>
      <c r="H25" s="859"/>
      <c r="I25" s="859"/>
      <c r="J25" s="1805"/>
      <c r="K25" s="1805"/>
      <c r="L25" s="859"/>
      <c r="M25" s="804"/>
      <c r="N25" s="859"/>
      <c r="O25" s="859"/>
      <c r="P25" s="864"/>
      <c r="Q25" s="864"/>
      <c r="R25" s="864"/>
      <c r="S25" s="864"/>
      <c r="T25" s="864"/>
      <c r="U25" s="864"/>
      <c r="V25" s="1805"/>
      <c r="W25" s="1805"/>
      <c r="X25" s="1805"/>
      <c r="Y25" s="1805"/>
      <c r="Z25" s="859"/>
      <c r="AA25" s="859"/>
      <c r="AB25" s="1805"/>
      <c r="AC25" s="1802"/>
      <c r="AD25" s="1805"/>
      <c r="AE25" s="1802"/>
      <c r="AF25" s="1805"/>
      <c r="AG25" s="1805"/>
      <c r="AH25" s="1805"/>
      <c r="AI25" s="1805"/>
      <c r="AJ25" s="1800"/>
      <c r="AK25" s="1801"/>
      <c r="AL25" s="1800"/>
      <c r="AM25" s="1801"/>
      <c r="AN25" s="1800"/>
      <c r="AO25" s="1801"/>
      <c r="AP25" s="1800"/>
      <c r="AQ25" s="1801"/>
      <c r="AR25" s="1800"/>
      <c r="AS25" s="1801"/>
      <c r="AT25" s="1805"/>
      <c r="AU25" s="1801"/>
      <c r="AV25" s="1800"/>
      <c r="AW25" s="1801"/>
      <c r="AX25" s="1800">
        <v>0.8055555555555555</v>
      </c>
      <c r="AY25" s="1801"/>
      <c r="AZ25" s="1800">
        <v>0.8055555555555555</v>
      </c>
      <c r="BA25" s="1801"/>
      <c r="BB25" s="1800">
        <v>0.8055555555555555</v>
      </c>
      <c r="BC25" s="1801"/>
      <c r="BD25" s="1800">
        <v>0.8055555555555555</v>
      </c>
      <c r="BE25" s="1801"/>
      <c r="BF25" s="1800"/>
      <c r="BG25" s="1801"/>
      <c r="BH25" s="1800"/>
      <c r="BI25" s="1801"/>
      <c r="BJ25" s="1800"/>
      <c r="BK25" s="1801"/>
      <c r="BL25" s="1800">
        <v>0.8055555555555555</v>
      </c>
      <c r="BM25" s="1801"/>
      <c r="BN25" s="866"/>
      <c r="BO25" s="867"/>
      <c r="BP25" s="1800"/>
      <c r="BQ25" s="1801"/>
      <c r="BR25" s="859"/>
      <c r="BS25" s="815"/>
      <c r="BU25" s="813" t="s">
        <v>128</v>
      </c>
      <c r="BX25" s="859"/>
      <c r="BY25" s="859"/>
      <c r="BZ25" s="859"/>
      <c r="CA25" s="859"/>
      <c r="CB25" s="859"/>
      <c r="CC25" s="859"/>
      <c r="CD25" s="863"/>
      <c r="CE25" s="863"/>
      <c r="CF25" s="859"/>
      <c r="CG25" s="807"/>
      <c r="CH25" s="859"/>
      <c r="CI25" s="859"/>
      <c r="CJ25" s="1800">
        <v>0.8055555555555555</v>
      </c>
      <c r="CK25" s="1801"/>
      <c r="CL25" s="864"/>
      <c r="CM25" s="864"/>
      <c r="CN25" s="864"/>
      <c r="CO25" s="864"/>
      <c r="CP25" s="863"/>
      <c r="CQ25" s="863"/>
      <c r="CR25" s="863"/>
      <c r="CS25" s="863"/>
      <c r="CT25" s="859"/>
      <c r="CU25" s="859"/>
      <c r="CV25" s="863"/>
      <c r="CW25" s="865"/>
      <c r="CX25" s="863"/>
      <c r="CY25" s="865"/>
      <c r="CZ25" s="863"/>
      <c r="DA25" s="863"/>
      <c r="DB25" s="863"/>
      <c r="DC25" s="863"/>
      <c r="DD25" s="1805"/>
      <c r="DE25" s="1802"/>
      <c r="DF25" s="1805"/>
      <c r="DG25" s="1802"/>
      <c r="DH25" s="1805"/>
      <c r="DI25" s="1802"/>
      <c r="DJ25" s="1805"/>
      <c r="DK25" s="1802"/>
      <c r="DL25" s="1805"/>
      <c r="DM25" s="1802"/>
      <c r="DN25" s="1805"/>
      <c r="DO25" s="1802"/>
      <c r="DP25" s="1805"/>
      <c r="DQ25" s="1802"/>
      <c r="DR25" s="1805"/>
      <c r="DS25" s="1802"/>
      <c r="DT25" s="1805"/>
      <c r="DU25" s="1802"/>
      <c r="DV25" s="1805"/>
      <c r="DW25" s="1802"/>
      <c r="DX25" s="1805"/>
      <c r="DY25" s="1802"/>
      <c r="DZ25" s="1805"/>
      <c r="EA25" s="1802"/>
      <c r="EB25" s="1805"/>
      <c r="EC25" s="1802"/>
      <c r="ED25" s="1805"/>
      <c r="EE25" s="1802"/>
      <c r="EF25" s="1805"/>
      <c r="EG25" s="1802"/>
      <c r="EH25" s="863"/>
      <c r="EI25" s="865"/>
      <c r="EJ25" s="1805"/>
      <c r="EK25" s="1802"/>
      <c r="EL25" s="859"/>
      <c r="EM25" s="815"/>
    </row>
    <row r="26" spans="1:143" ht="14.25" customHeight="1">
      <c r="A26" s="816"/>
      <c r="B26" s="817"/>
      <c r="C26" s="868"/>
      <c r="D26" s="868"/>
      <c r="E26" s="868"/>
      <c r="F26" s="868"/>
      <c r="G26" s="868"/>
      <c r="H26" s="868"/>
      <c r="I26" s="868"/>
      <c r="J26" s="1794"/>
      <c r="K26" s="1794"/>
      <c r="L26" s="868"/>
      <c r="M26" s="868"/>
      <c r="N26" s="868"/>
      <c r="O26" s="868"/>
      <c r="P26" s="1794"/>
      <c r="Q26" s="1794"/>
      <c r="R26" s="1794"/>
      <c r="S26" s="1794"/>
      <c r="T26" s="1794"/>
      <c r="U26" s="1794"/>
      <c r="V26" s="1794"/>
      <c r="W26" s="1794"/>
      <c r="X26" s="1794"/>
      <c r="Y26" s="1794"/>
      <c r="Z26" s="868"/>
      <c r="AA26" s="868"/>
      <c r="AB26" s="1794"/>
      <c r="AC26" s="1795"/>
      <c r="AD26" s="1794"/>
      <c r="AE26" s="1795"/>
      <c r="AF26" s="1794"/>
      <c r="AG26" s="1794"/>
      <c r="AH26" s="1794"/>
      <c r="AI26" s="1794"/>
      <c r="AJ26" s="1814"/>
      <c r="AK26" s="1815"/>
      <c r="AL26" s="1814"/>
      <c r="AM26" s="1815"/>
      <c r="AN26" s="1814"/>
      <c r="AO26" s="1815"/>
      <c r="AP26" s="1814"/>
      <c r="AQ26" s="1815"/>
      <c r="AR26" s="1814"/>
      <c r="AS26" s="1815"/>
      <c r="AT26" s="1794"/>
      <c r="AU26" s="1815"/>
      <c r="AV26" s="1814"/>
      <c r="AW26" s="1815"/>
      <c r="AX26" s="1814">
        <v>0.875</v>
      </c>
      <c r="AY26" s="1815"/>
      <c r="AZ26" s="1814">
        <v>0.875</v>
      </c>
      <c r="BA26" s="1815"/>
      <c r="BB26" s="1814">
        <v>0.875</v>
      </c>
      <c r="BC26" s="1815"/>
      <c r="BD26" s="1814">
        <v>0.875</v>
      </c>
      <c r="BE26" s="1815"/>
      <c r="BF26" s="1814"/>
      <c r="BG26" s="1815"/>
      <c r="BH26" s="1814"/>
      <c r="BI26" s="1815"/>
      <c r="BJ26" s="1814"/>
      <c r="BK26" s="1815"/>
      <c r="BL26" s="1814">
        <v>0.875</v>
      </c>
      <c r="BM26" s="1815"/>
      <c r="BN26" s="871"/>
      <c r="BO26" s="872"/>
      <c r="BP26" s="1814"/>
      <c r="BQ26" s="1815"/>
      <c r="BR26" s="868"/>
      <c r="BS26" s="818"/>
      <c r="BU26" s="816"/>
      <c r="BV26" s="845"/>
      <c r="BW26" s="873"/>
      <c r="BX26" s="868"/>
      <c r="BY26" s="868"/>
      <c r="BZ26" s="868"/>
      <c r="CA26" s="868"/>
      <c r="CB26" s="868"/>
      <c r="CC26" s="868"/>
      <c r="CD26" s="869"/>
      <c r="CE26" s="869"/>
      <c r="CF26" s="868"/>
      <c r="CG26" s="868"/>
      <c r="CH26" s="868"/>
      <c r="CI26" s="868"/>
      <c r="CJ26" s="1814">
        <v>0.875</v>
      </c>
      <c r="CK26" s="1815"/>
      <c r="CL26" s="869"/>
      <c r="CM26" s="869"/>
      <c r="CN26" s="869"/>
      <c r="CO26" s="869"/>
      <c r="CP26" s="869"/>
      <c r="CQ26" s="869"/>
      <c r="CR26" s="869"/>
      <c r="CS26" s="869"/>
      <c r="CT26" s="868"/>
      <c r="CU26" s="868"/>
      <c r="CV26" s="869"/>
      <c r="CW26" s="870"/>
      <c r="CX26" s="869"/>
      <c r="CY26" s="870"/>
      <c r="CZ26" s="869"/>
      <c r="DA26" s="869"/>
      <c r="DB26" s="869"/>
      <c r="DC26" s="869"/>
      <c r="DD26" s="1794"/>
      <c r="DE26" s="1795"/>
      <c r="DF26" s="1794"/>
      <c r="DG26" s="1795"/>
      <c r="DH26" s="1794"/>
      <c r="DI26" s="1795"/>
      <c r="DJ26" s="1794"/>
      <c r="DK26" s="1795"/>
      <c r="DL26" s="1794"/>
      <c r="DM26" s="1795"/>
      <c r="DN26" s="1794"/>
      <c r="DO26" s="1795"/>
      <c r="DP26" s="1794"/>
      <c r="DQ26" s="1795"/>
      <c r="DR26" s="1794"/>
      <c r="DS26" s="1795"/>
      <c r="DT26" s="1794"/>
      <c r="DU26" s="1795"/>
      <c r="DV26" s="1794"/>
      <c r="DW26" s="1795"/>
      <c r="DX26" s="1794"/>
      <c r="DY26" s="1795"/>
      <c r="DZ26" s="1794"/>
      <c r="EA26" s="1795"/>
      <c r="EB26" s="1794"/>
      <c r="EC26" s="1795"/>
      <c r="ED26" s="1794"/>
      <c r="EE26" s="1795"/>
      <c r="EF26" s="1794"/>
      <c r="EG26" s="1795"/>
      <c r="EH26" s="869"/>
      <c r="EI26" s="870"/>
      <c r="EJ26" s="1794"/>
      <c r="EK26" s="1795"/>
      <c r="EL26" s="868"/>
      <c r="EM26" s="818"/>
    </row>
    <row r="27" spans="1:143" ht="14.25" customHeight="1">
      <c r="A27" s="810"/>
      <c r="B27" s="811"/>
      <c r="C27" s="851"/>
      <c r="D27" s="851"/>
      <c r="E27" s="851"/>
      <c r="F27" s="851"/>
      <c r="G27" s="851"/>
      <c r="H27" s="851"/>
      <c r="I27" s="851"/>
      <c r="J27" s="1813"/>
      <c r="K27" s="1813"/>
      <c r="L27" s="851"/>
      <c r="M27" s="851"/>
      <c r="N27" s="851"/>
      <c r="O27" s="851"/>
      <c r="P27" s="1813"/>
      <c r="Q27" s="1813"/>
      <c r="R27" s="1813"/>
      <c r="S27" s="1813"/>
      <c r="T27" s="1813"/>
      <c r="U27" s="1813"/>
      <c r="V27" s="1813"/>
      <c r="W27" s="1813"/>
      <c r="X27" s="1813"/>
      <c r="Y27" s="1813"/>
      <c r="Z27" s="851"/>
      <c r="AA27" s="851"/>
      <c r="AB27" s="1813"/>
      <c r="AC27" s="1812"/>
      <c r="AD27" s="1813"/>
      <c r="AE27" s="1812"/>
      <c r="AF27" s="1813"/>
      <c r="AG27" s="1813"/>
      <c r="AH27" s="1813"/>
      <c r="AI27" s="1813"/>
      <c r="AJ27" s="1810"/>
      <c r="AK27" s="1811"/>
      <c r="AL27" s="1810"/>
      <c r="AM27" s="1811"/>
      <c r="AN27" s="1810"/>
      <c r="AO27" s="1811"/>
      <c r="AP27" s="1810"/>
      <c r="AQ27" s="1811"/>
      <c r="AR27" s="1810"/>
      <c r="AS27" s="1811"/>
      <c r="AT27" s="1813"/>
      <c r="AU27" s="1811"/>
      <c r="AV27" s="1810"/>
      <c r="AW27" s="1811"/>
      <c r="AX27" s="1810">
        <v>0.7361111111111112</v>
      </c>
      <c r="AY27" s="1811"/>
      <c r="AZ27" s="1810">
        <v>0.7361111111111112</v>
      </c>
      <c r="BA27" s="1811"/>
      <c r="BB27" s="1810">
        <v>0.7361111111111112</v>
      </c>
      <c r="BC27" s="1811"/>
      <c r="BD27" s="1810">
        <v>0.7361111111111112</v>
      </c>
      <c r="BE27" s="1811"/>
      <c r="BF27" s="1810"/>
      <c r="BG27" s="1811"/>
      <c r="BH27" s="1810"/>
      <c r="BI27" s="1811"/>
      <c r="BJ27" s="1810"/>
      <c r="BK27" s="1811"/>
      <c r="BL27" s="1810"/>
      <c r="BM27" s="1811"/>
      <c r="BN27" s="854"/>
      <c r="BO27" s="855"/>
      <c r="BP27" s="811"/>
      <c r="BQ27" s="812"/>
      <c r="BR27" s="851"/>
      <c r="BS27" s="812"/>
      <c r="BU27" s="810"/>
      <c r="BX27" s="851"/>
      <c r="BY27" s="851"/>
      <c r="BZ27" s="851"/>
      <c r="CA27" s="851"/>
      <c r="CB27" s="851"/>
      <c r="CC27" s="851"/>
      <c r="CD27" s="1810">
        <v>0.7361111111111112</v>
      </c>
      <c r="CE27" s="1811"/>
      <c r="CF27" s="851"/>
      <c r="CG27" s="851"/>
      <c r="CH27" s="851"/>
      <c r="CI27" s="851"/>
      <c r="CL27" s="852"/>
      <c r="CM27" s="852"/>
      <c r="CN27" s="852"/>
      <c r="CO27" s="852"/>
      <c r="CP27" s="852"/>
      <c r="CQ27" s="852"/>
      <c r="CR27" s="852"/>
      <c r="CS27" s="852"/>
      <c r="CT27" s="851"/>
      <c r="CU27" s="851"/>
      <c r="CV27" s="852"/>
      <c r="CW27" s="853"/>
      <c r="CX27" s="852"/>
      <c r="CY27" s="853"/>
      <c r="CZ27" s="852"/>
      <c r="DA27" s="852"/>
      <c r="DB27" s="852"/>
      <c r="DC27" s="852"/>
      <c r="DD27" s="1803"/>
      <c r="DE27" s="1804"/>
      <c r="DF27" s="1803"/>
      <c r="DG27" s="1804"/>
      <c r="DH27" s="1803"/>
      <c r="DI27" s="1804"/>
      <c r="DJ27" s="1803"/>
      <c r="DK27" s="1804"/>
      <c r="DL27" s="1803"/>
      <c r="DM27" s="1804"/>
      <c r="DN27" s="1803"/>
      <c r="DO27" s="1804"/>
      <c r="DP27" s="1803"/>
      <c r="DQ27" s="1804"/>
      <c r="DR27" s="1803"/>
      <c r="DS27" s="1804"/>
      <c r="DT27" s="1803"/>
      <c r="DU27" s="1804"/>
      <c r="DV27" s="1803"/>
      <c r="DW27" s="1804"/>
      <c r="DX27" s="1803"/>
      <c r="DY27" s="1804"/>
      <c r="DZ27" s="1803"/>
      <c r="EA27" s="1804"/>
      <c r="EB27" s="1803"/>
      <c r="EC27" s="1804"/>
      <c r="ED27" s="1803"/>
      <c r="EE27" s="1804"/>
      <c r="EF27" s="1803"/>
      <c r="EG27" s="1804"/>
      <c r="EH27" s="856"/>
      <c r="EI27" s="857"/>
      <c r="EJ27" s="859"/>
      <c r="EK27" s="859"/>
      <c r="EL27" s="859"/>
      <c r="EM27" s="815"/>
    </row>
    <row r="28" spans="1:143" ht="14.25" customHeight="1">
      <c r="A28" s="858" t="s">
        <v>77</v>
      </c>
      <c r="B28" s="814"/>
      <c r="C28" s="1816" t="s">
        <v>125</v>
      </c>
      <c r="D28" s="1816"/>
      <c r="E28" s="1816"/>
      <c r="F28" s="1816"/>
      <c r="G28" s="1816">
        <v>40</v>
      </c>
      <c r="H28" s="1816"/>
      <c r="I28" s="859" t="s">
        <v>126</v>
      </c>
      <c r="J28" s="1803"/>
      <c r="K28" s="1803"/>
      <c r="L28" s="1809" t="s">
        <v>127</v>
      </c>
      <c r="M28" s="1809"/>
      <c r="N28" s="1809"/>
      <c r="O28" s="1809"/>
      <c r="P28" s="1809"/>
      <c r="Q28" s="1809"/>
      <c r="R28" s="1809"/>
      <c r="S28" s="1809"/>
      <c r="T28" s="1809"/>
      <c r="U28" s="1809"/>
      <c r="V28" s="1809"/>
      <c r="W28" s="1809"/>
      <c r="X28" s="1803"/>
      <c r="Y28" s="1803"/>
      <c r="Z28" s="859"/>
      <c r="AA28" s="859"/>
      <c r="AB28" s="1803"/>
      <c r="AC28" s="1804"/>
      <c r="AD28" s="1803"/>
      <c r="AE28" s="1804"/>
      <c r="AF28" s="1803"/>
      <c r="AG28" s="1803"/>
      <c r="AH28" s="1803"/>
      <c r="AI28" s="1803"/>
      <c r="AJ28" s="1806"/>
      <c r="AK28" s="1807"/>
      <c r="AL28" s="1806"/>
      <c r="AM28" s="1807"/>
      <c r="AN28" s="1806"/>
      <c r="AO28" s="1807"/>
      <c r="AP28" s="1806"/>
      <c r="AQ28" s="1807"/>
      <c r="AR28" s="1806"/>
      <c r="AS28" s="1807"/>
      <c r="AT28" s="1803"/>
      <c r="AU28" s="1807"/>
      <c r="AV28" s="1806"/>
      <c r="AW28" s="1807"/>
      <c r="AX28" s="1806">
        <v>0.8055555555555555</v>
      </c>
      <c r="AY28" s="1807"/>
      <c r="AZ28" s="1806">
        <v>0.8055555555555555</v>
      </c>
      <c r="BA28" s="1807"/>
      <c r="BB28" s="1806">
        <v>0.8055555555555555</v>
      </c>
      <c r="BC28" s="1807"/>
      <c r="BD28" s="1806">
        <v>0.8055555555555555</v>
      </c>
      <c r="BE28" s="1807"/>
      <c r="BF28" s="1806"/>
      <c r="BG28" s="1807"/>
      <c r="BH28" s="1806"/>
      <c r="BI28" s="1807"/>
      <c r="BJ28" s="1806"/>
      <c r="BK28" s="1807"/>
      <c r="BL28" s="1806"/>
      <c r="BM28" s="1807"/>
      <c r="BN28" s="861"/>
      <c r="BO28" s="862"/>
      <c r="BP28" s="814"/>
      <c r="BQ28" s="815"/>
      <c r="BR28" s="859"/>
      <c r="BS28" s="815"/>
      <c r="BU28" s="858" t="s">
        <v>77</v>
      </c>
      <c r="BX28" s="859"/>
      <c r="BY28" s="859"/>
      <c r="BZ28" s="859"/>
      <c r="CA28" s="859"/>
      <c r="CB28" s="859"/>
      <c r="CC28" s="859"/>
      <c r="CD28" s="1806">
        <v>0.8055555555555555</v>
      </c>
      <c r="CE28" s="1807"/>
      <c r="CF28" s="860"/>
      <c r="CG28" s="860"/>
      <c r="CH28" s="860"/>
      <c r="CI28" s="860"/>
      <c r="CL28" s="860"/>
      <c r="CM28" s="860"/>
      <c r="CN28" s="860"/>
      <c r="CO28" s="860"/>
      <c r="CP28" s="860"/>
      <c r="CQ28" s="860"/>
      <c r="CR28" s="856"/>
      <c r="CS28" s="856"/>
      <c r="CT28" s="859"/>
      <c r="CU28" s="859"/>
      <c r="CV28" s="856"/>
      <c r="CW28" s="857"/>
      <c r="CX28" s="856"/>
      <c r="CY28" s="857"/>
      <c r="CZ28" s="856"/>
      <c r="DA28" s="856"/>
      <c r="DB28" s="856"/>
      <c r="DC28" s="856"/>
      <c r="DD28" s="1803"/>
      <c r="DE28" s="1804"/>
      <c r="DF28" s="1803"/>
      <c r="DG28" s="1804"/>
      <c r="DH28" s="1803"/>
      <c r="DI28" s="1804"/>
      <c r="DJ28" s="1803"/>
      <c r="DK28" s="1804"/>
      <c r="DL28" s="1803"/>
      <c r="DM28" s="1804"/>
      <c r="DN28" s="1803"/>
      <c r="DO28" s="1804"/>
      <c r="DP28" s="1803"/>
      <c r="DQ28" s="1804"/>
      <c r="DR28" s="1803"/>
      <c r="DS28" s="1804"/>
      <c r="DT28" s="1803"/>
      <c r="DU28" s="1804"/>
      <c r="DV28" s="1803"/>
      <c r="DW28" s="1804"/>
      <c r="DX28" s="1803"/>
      <c r="DY28" s="1804"/>
      <c r="DZ28" s="1803"/>
      <c r="EA28" s="1804"/>
      <c r="EB28" s="1803"/>
      <c r="EC28" s="1804"/>
      <c r="ED28" s="1803"/>
      <c r="EE28" s="1804"/>
      <c r="EF28" s="1803"/>
      <c r="EG28" s="1804"/>
      <c r="EH28" s="856"/>
      <c r="EI28" s="857"/>
      <c r="EJ28" s="859"/>
      <c r="EK28" s="859"/>
      <c r="EL28" s="859"/>
      <c r="EM28" s="815"/>
    </row>
    <row r="29" spans="1:143" ht="14.25" customHeight="1">
      <c r="A29" s="813" t="s">
        <v>128</v>
      </c>
      <c r="B29" s="814"/>
      <c r="C29" s="859"/>
      <c r="D29" s="859"/>
      <c r="E29" s="859"/>
      <c r="F29" s="859"/>
      <c r="G29" s="859"/>
      <c r="H29" s="859"/>
      <c r="I29" s="859"/>
      <c r="J29" s="1805"/>
      <c r="K29" s="1805"/>
      <c r="L29" s="859"/>
      <c r="M29" s="804"/>
      <c r="N29" s="859"/>
      <c r="O29" s="859"/>
      <c r="P29" s="864"/>
      <c r="Q29" s="864"/>
      <c r="R29" s="864"/>
      <c r="S29" s="864"/>
      <c r="T29" s="864"/>
      <c r="U29" s="864"/>
      <c r="V29" s="1805"/>
      <c r="W29" s="1805"/>
      <c r="X29" s="1805"/>
      <c r="Y29" s="1805"/>
      <c r="Z29" s="859"/>
      <c r="AA29" s="859"/>
      <c r="AB29" s="1805"/>
      <c r="AC29" s="1802"/>
      <c r="AD29" s="1805"/>
      <c r="AE29" s="1802"/>
      <c r="AF29" s="1805"/>
      <c r="AG29" s="1805"/>
      <c r="AH29" s="1805"/>
      <c r="AI29" s="1805"/>
      <c r="AJ29" s="1800"/>
      <c r="AK29" s="1801"/>
      <c r="AL29" s="1800"/>
      <c r="AM29" s="1801"/>
      <c r="AN29" s="1800"/>
      <c r="AO29" s="1801"/>
      <c r="AP29" s="1800"/>
      <c r="AQ29" s="1801"/>
      <c r="AR29" s="1800"/>
      <c r="AS29" s="1801"/>
      <c r="AT29" s="1805"/>
      <c r="AU29" s="1801"/>
      <c r="AV29" s="1800"/>
      <c r="AW29" s="1801"/>
      <c r="AX29" s="1800">
        <v>0.8055555555555555</v>
      </c>
      <c r="AY29" s="1801"/>
      <c r="AZ29" s="1800">
        <v>0.8055555555555555</v>
      </c>
      <c r="BA29" s="1801"/>
      <c r="BB29" s="1800">
        <v>0.8055555555555555</v>
      </c>
      <c r="BC29" s="1801"/>
      <c r="BD29" s="1800">
        <v>0.8055555555555555</v>
      </c>
      <c r="BE29" s="1801"/>
      <c r="BF29" s="1800"/>
      <c r="BG29" s="1801"/>
      <c r="BH29" s="1800"/>
      <c r="BI29" s="1801"/>
      <c r="BJ29" s="1800"/>
      <c r="BK29" s="1801"/>
      <c r="BL29" s="1800"/>
      <c r="BM29" s="1801"/>
      <c r="BN29" s="866"/>
      <c r="BO29" s="867"/>
      <c r="BP29" s="814"/>
      <c r="BQ29" s="815"/>
      <c r="BR29" s="859"/>
      <c r="BS29" s="815"/>
      <c r="BU29" s="813" t="s">
        <v>128</v>
      </c>
      <c r="BX29" s="859"/>
      <c r="BY29" s="859"/>
      <c r="BZ29" s="859"/>
      <c r="CA29" s="859"/>
      <c r="CB29" s="859"/>
      <c r="CC29" s="859"/>
      <c r="CD29" s="1800">
        <v>0.8055555555555555</v>
      </c>
      <c r="CE29" s="1801"/>
      <c r="CF29" s="859"/>
      <c r="CG29" s="807"/>
      <c r="CH29" s="859"/>
      <c r="CI29" s="859"/>
      <c r="CL29" s="864"/>
      <c r="CM29" s="864"/>
      <c r="CN29" s="864"/>
      <c r="CO29" s="864"/>
      <c r="CP29" s="863"/>
      <c r="CQ29" s="863"/>
      <c r="CR29" s="863"/>
      <c r="CS29" s="863"/>
      <c r="CT29" s="859"/>
      <c r="CU29" s="859"/>
      <c r="CV29" s="863"/>
      <c r="CW29" s="865"/>
      <c r="CX29" s="863"/>
      <c r="CY29" s="865"/>
      <c r="CZ29" s="863"/>
      <c r="DA29" s="863"/>
      <c r="DB29" s="863"/>
      <c r="DC29" s="863"/>
      <c r="DD29" s="1805"/>
      <c r="DE29" s="1802"/>
      <c r="DF29" s="1805"/>
      <c r="DG29" s="1802"/>
      <c r="DH29" s="1805"/>
      <c r="DI29" s="1802"/>
      <c r="DJ29" s="1805"/>
      <c r="DK29" s="1802"/>
      <c r="DL29" s="1805"/>
      <c r="DM29" s="1802"/>
      <c r="DN29" s="1805"/>
      <c r="DO29" s="1802"/>
      <c r="DP29" s="1805"/>
      <c r="DQ29" s="1802"/>
      <c r="DR29" s="1805"/>
      <c r="DS29" s="1802"/>
      <c r="DT29" s="1805"/>
      <c r="DU29" s="1802"/>
      <c r="DV29" s="1805"/>
      <c r="DW29" s="1802"/>
      <c r="DX29" s="1805"/>
      <c r="DY29" s="1802"/>
      <c r="DZ29" s="1805"/>
      <c r="EA29" s="1802"/>
      <c r="EB29" s="1805"/>
      <c r="EC29" s="1802"/>
      <c r="ED29" s="1805"/>
      <c r="EE29" s="1802"/>
      <c r="EF29" s="1805"/>
      <c r="EG29" s="1802"/>
      <c r="EH29" s="863"/>
      <c r="EI29" s="865"/>
      <c r="EJ29" s="859"/>
      <c r="EK29" s="859"/>
      <c r="EL29" s="859"/>
      <c r="EM29" s="815"/>
    </row>
    <row r="30" spans="1:143" ht="14.25" customHeight="1">
      <c r="A30" s="816"/>
      <c r="B30" s="817"/>
      <c r="C30" s="868"/>
      <c r="D30" s="868"/>
      <c r="E30" s="868"/>
      <c r="F30" s="868"/>
      <c r="G30" s="868"/>
      <c r="H30" s="868"/>
      <c r="I30" s="868"/>
      <c r="J30" s="1794"/>
      <c r="K30" s="1794"/>
      <c r="L30" s="868"/>
      <c r="M30" s="868"/>
      <c r="N30" s="868"/>
      <c r="O30" s="868"/>
      <c r="P30" s="1794"/>
      <c r="Q30" s="1794"/>
      <c r="R30" s="1794"/>
      <c r="S30" s="1794"/>
      <c r="T30" s="1794"/>
      <c r="U30" s="1794"/>
      <c r="V30" s="1794"/>
      <c r="W30" s="1794"/>
      <c r="X30" s="1794"/>
      <c r="Y30" s="1794"/>
      <c r="Z30" s="868"/>
      <c r="AA30" s="868"/>
      <c r="AB30" s="1794"/>
      <c r="AC30" s="1795"/>
      <c r="AD30" s="1794"/>
      <c r="AE30" s="1795"/>
      <c r="AF30" s="1794"/>
      <c r="AG30" s="1794"/>
      <c r="AH30" s="1794"/>
      <c r="AI30" s="1794"/>
      <c r="AJ30" s="1814"/>
      <c r="AK30" s="1815"/>
      <c r="AL30" s="1814"/>
      <c r="AM30" s="1815"/>
      <c r="AN30" s="1814"/>
      <c r="AO30" s="1815"/>
      <c r="AP30" s="1814"/>
      <c r="AQ30" s="1815"/>
      <c r="AR30" s="1814"/>
      <c r="AS30" s="1815"/>
      <c r="AT30" s="1794"/>
      <c r="AU30" s="1815"/>
      <c r="AV30" s="1814"/>
      <c r="AW30" s="1815"/>
      <c r="AX30" s="1814">
        <v>0.875</v>
      </c>
      <c r="AY30" s="1815"/>
      <c r="AZ30" s="1814">
        <v>0.875</v>
      </c>
      <c r="BA30" s="1815"/>
      <c r="BB30" s="1814">
        <v>0.875</v>
      </c>
      <c r="BC30" s="1815"/>
      <c r="BD30" s="1814">
        <v>0.875</v>
      </c>
      <c r="BE30" s="1815"/>
      <c r="BF30" s="1814"/>
      <c r="BG30" s="1815"/>
      <c r="BH30" s="1814"/>
      <c r="BI30" s="1815"/>
      <c r="BJ30" s="1814"/>
      <c r="BK30" s="1815"/>
      <c r="BL30" s="1814"/>
      <c r="BM30" s="1815"/>
      <c r="BN30" s="871"/>
      <c r="BO30" s="872"/>
      <c r="BP30" s="817"/>
      <c r="BQ30" s="818"/>
      <c r="BR30" s="868"/>
      <c r="BS30" s="818"/>
      <c r="BU30" s="816"/>
      <c r="BV30" s="845"/>
      <c r="BW30" s="873"/>
      <c r="BX30" s="868"/>
      <c r="BY30" s="868"/>
      <c r="BZ30" s="868"/>
      <c r="CA30" s="868"/>
      <c r="CB30" s="868"/>
      <c r="CC30" s="868"/>
      <c r="CD30" s="1814">
        <v>0.875</v>
      </c>
      <c r="CE30" s="1815"/>
      <c r="CF30" s="868"/>
      <c r="CG30" s="868"/>
      <c r="CH30" s="868"/>
      <c r="CI30" s="868"/>
      <c r="CL30" s="869"/>
      <c r="CM30" s="869"/>
      <c r="CN30" s="869"/>
      <c r="CO30" s="869"/>
      <c r="CP30" s="869"/>
      <c r="CQ30" s="869"/>
      <c r="CR30" s="869"/>
      <c r="CS30" s="869"/>
      <c r="CT30" s="868"/>
      <c r="CU30" s="868"/>
      <c r="CV30" s="869"/>
      <c r="CW30" s="870"/>
      <c r="CX30" s="869"/>
      <c r="CY30" s="870"/>
      <c r="CZ30" s="869"/>
      <c r="DA30" s="869"/>
      <c r="DB30" s="869"/>
      <c r="DC30" s="869"/>
      <c r="DD30" s="1794"/>
      <c r="DE30" s="1795"/>
      <c r="DF30" s="1794"/>
      <c r="DG30" s="1795"/>
      <c r="DH30" s="1794"/>
      <c r="DI30" s="1795"/>
      <c r="DJ30" s="1794"/>
      <c r="DK30" s="1795"/>
      <c r="DL30" s="1794"/>
      <c r="DM30" s="1795"/>
      <c r="DN30" s="1794"/>
      <c r="DO30" s="1795"/>
      <c r="DP30" s="1794"/>
      <c r="DQ30" s="1795"/>
      <c r="DR30" s="1794"/>
      <c r="DS30" s="1795"/>
      <c r="DT30" s="1794"/>
      <c r="DU30" s="1795"/>
      <c r="DV30" s="1794"/>
      <c r="DW30" s="1795"/>
      <c r="DX30" s="1794"/>
      <c r="DY30" s="1795"/>
      <c r="DZ30" s="1794"/>
      <c r="EA30" s="1795"/>
      <c r="EB30" s="1794"/>
      <c r="EC30" s="1795"/>
      <c r="ED30" s="1794"/>
      <c r="EE30" s="1795"/>
      <c r="EF30" s="1794"/>
      <c r="EG30" s="1795"/>
      <c r="EH30" s="869"/>
      <c r="EI30" s="870"/>
      <c r="EJ30" s="868"/>
      <c r="EK30" s="868"/>
      <c r="EL30" s="868"/>
      <c r="EM30" s="818"/>
    </row>
    <row r="31" spans="1:143" ht="14.25" customHeight="1">
      <c r="A31" s="810"/>
      <c r="B31" s="874"/>
      <c r="C31" s="874"/>
      <c r="D31" s="874"/>
      <c r="E31" s="874"/>
      <c r="F31" s="874"/>
      <c r="G31" s="874"/>
      <c r="H31" s="874"/>
      <c r="I31" s="874"/>
      <c r="J31" s="874"/>
      <c r="K31" s="874"/>
      <c r="L31" s="851"/>
      <c r="M31" s="851"/>
      <c r="N31" s="851"/>
      <c r="O31" s="851"/>
      <c r="P31" s="1813"/>
      <c r="Q31" s="1813"/>
      <c r="R31" s="1813"/>
      <c r="S31" s="1813"/>
      <c r="T31" s="1813"/>
      <c r="U31" s="1813"/>
      <c r="V31" s="1813"/>
      <c r="W31" s="1813"/>
      <c r="X31" s="851"/>
      <c r="Y31" s="851"/>
      <c r="Z31" s="859"/>
      <c r="AA31" s="859"/>
      <c r="AB31" s="859"/>
      <c r="AC31" s="859"/>
      <c r="AD31" s="1803"/>
      <c r="AE31" s="1803"/>
      <c r="AF31" s="1803"/>
      <c r="AG31" s="1803"/>
      <c r="AH31" s="1803"/>
      <c r="AI31" s="1803"/>
      <c r="AJ31" s="1806"/>
      <c r="AK31" s="1807"/>
      <c r="AL31" s="1806"/>
      <c r="AM31" s="1807"/>
      <c r="AN31" s="1806"/>
      <c r="AO31" s="1807"/>
      <c r="AP31" s="1806"/>
      <c r="AQ31" s="1807"/>
      <c r="AR31" s="1810"/>
      <c r="AS31" s="1811"/>
      <c r="AT31" s="1810"/>
      <c r="AU31" s="1812"/>
      <c r="AV31" s="1810"/>
      <c r="AW31" s="1811"/>
      <c r="AX31" s="1810"/>
      <c r="AY31" s="1811"/>
      <c r="AZ31" s="1810"/>
      <c r="BA31" s="1811"/>
      <c r="BB31" s="1810"/>
      <c r="BC31" s="1811"/>
      <c r="BD31" s="1810"/>
      <c r="BE31" s="1811"/>
      <c r="BF31" s="1810"/>
      <c r="BG31" s="1811"/>
      <c r="BH31" s="851"/>
      <c r="BI31" s="851"/>
      <c r="BJ31" s="1810"/>
      <c r="BK31" s="1811"/>
      <c r="BL31" s="1810"/>
      <c r="BM31" s="1811"/>
      <c r="BN31" s="1810"/>
      <c r="BO31" s="1811"/>
      <c r="BP31" s="814"/>
      <c r="BQ31" s="815"/>
      <c r="BR31" s="859"/>
      <c r="BS31" s="815"/>
      <c r="BU31" s="810"/>
      <c r="BV31" s="874"/>
      <c r="BW31" s="874"/>
      <c r="BX31" s="874"/>
      <c r="BY31" s="874"/>
      <c r="BZ31" s="874"/>
      <c r="CA31" s="874"/>
      <c r="CB31" s="874"/>
      <c r="CC31" s="874"/>
      <c r="CD31" s="874"/>
      <c r="CE31" s="874"/>
      <c r="CF31" s="851"/>
      <c r="CG31" s="851"/>
      <c r="CH31" s="851"/>
      <c r="CI31" s="851"/>
      <c r="CJ31" s="852"/>
      <c r="CK31" s="852"/>
      <c r="CL31" s="852"/>
      <c r="CM31" s="852"/>
      <c r="CN31" s="852"/>
      <c r="CO31" s="852"/>
      <c r="CP31" s="852"/>
      <c r="CQ31" s="852"/>
      <c r="CR31" s="851"/>
      <c r="CS31" s="851"/>
      <c r="CT31" s="859"/>
      <c r="CU31" s="859"/>
      <c r="CV31" s="859"/>
      <c r="CW31" s="859"/>
      <c r="CX31" s="856"/>
      <c r="CY31" s="856"/>
      <c r="CZ31" s="856"/>
      <c r="DA31" s="856"/>
      <c r="DB31" s="856"/>
      <c r="DC31" s="856"/>
      <c r="DD31" s="1803"/>
      <c r="DE31" s="1804"/>
      <c r="DF31" s="1803"/>
      <c r="DG31" s="1804"/>
      <c r="DH31" s="1803"/>
      <c r="DI31" s="1804"/>
      <c r="DJ31" s="1803"/>
      <c r="DK31" s="1804"/>
      <c r="DL31" s="1803"/>
      <c r="DM31" s="1804"/>
      <c r="DN31" s="1803"/>
      <c r="DO31" s="1804"/>
      <c r="DP31" s="1803"/>
      <c r="DQ31" s="1804"/>
      <c r="DR31" s="1803"/>
      <c r="DS31" s="1804"/>
      <c r="DT31" s="1803"/>
      <c r="DU31" s="1804"/>
      <c r="DV31" s="1803"/>
      <c r="DW31" s="1804"/>
      <c r="DX31" s="1803"/>
      <c r="DY31" s="1804"/>
      <c r="DZ31" s="1803"/>
      <c r="EA31" s="1804"/>
      <c r="EB31" s="859"/>
      <c r="EC31" s="859"/>
      <c r="ED31" s="1803"/>
      <c r="EE31" s="1804"/>
      <c r="EF31" s="1803"/>
      <c r="EG31" s="1804"/>
      <c r="EH31" s="1803"/>
      <c r="EI31" s="1804"/>
      <c r="EJ31" s="859"/>
      <c r="EK31" s="859"/>
      <c r="EL31" s="859"/>
      <c r="EM31" s="812"/>
    </row>
    <row r="32" spans="1:143" ht="14.25" customHeight="1">
      <c r="A32" s="858" t="s">
        <v>129</v>
      </c>
      <c r="B32" s="874"/>
      <c r="C32" s="1808"/>
      <c r="D32" s="1808"/>
      <c r="E32" s="1808"/>
      <c r="F32" s="1808"/>
      <c r="G32" s="1808"/>
      <c r="H32" s="1808"/>
      <c r="I32" s="874"/>
      <c r="J32" s="874"/>
      <c r="K32" s="874"/>
      <c r="L32" s="1809"/>
      <c r="M32" s="1809"/>
      <c r="N32" s="1809"/>
      <c r="O32" s="1809"/>
      <c r="P32" s="1809"/>
      <c r="Q32" s="1809"/>
      <c r="R32" s="1809"/>
      <c r="S32" s="1809"/>
      <c r="T32" s="1809"/>
      <c r="U32" s="1809"/>
      <c r="V32" s="1809"/>
      <c r="W32" s="1809"/>
      <c r="X32" s="859"/>
      <c r="Y32" s="859"/>
      <c r="Z32" s="859"/>
      <c r="AA32" s="859"/>
      <c r="AB32" s="859"/>
      <c r="AC32" s="859"/>
      <c r="AD32" s="1803"/>
      <c r="AE32" s="1803"/>
      <c r="AF32" s="1803"/>
      <c r="AG32" s="1803"/>
      <c r="AH32" s="1803"/>
      <c r="AI32" s="1803"/>
      <c r="AJ32" s="1806"/>
      <c r="AK32" s="1807"/>
      <c r="AL32" s="1806"/>
      <c r="AM32" s="1807"/>
      <c r="AN32" s="1806"/>
      <c r="AO32" s="1807"/>
      <c r="AP32" s="1806"/>
      <c r="AQ32" s="1807"/>
      <c r="AR32" s="1806"/>
      <c r="AS32" s="1807"/>
      <c r="AT32" s="1806"/>
      <c r="AU32" s="1804"/>
      <c r="AV32" s="1806"/>
      <c r="AW32" s="1807"/>
      <c r="AX32" s="1806"/>
      <c r="AY32" s="1807"/>
      <c r="AZ32" s="1806"/>
      <c r="BA32" s="1807"/>
      <c r="BB32" s="1806"/>
      <c r="BC32" s="1807"/>
      <c r="BD32" s="1806"/>
      <c r="BE32" s="1807"/>
      <c r="BF32" s="1806"/>
      <c r="BG32" s="1807"/>
      <c r="BH32" s="859"/>
      <c r="BI32" s="859"/>
      <c r="BJ32" s="1806"/>
      <c r="BK32" s="1807"/>
      <c r="BL32" s="1806"/>
      <c r="BM32" s="1807"/>
      <c r="BN32" s="1806"/>
      <c r="BO32" s="1807"/>
      <c r="BP32" s="814"/>
      <c r="BQ32" s="815"/>
      <c r="BR32" s="859"/>
      <c r="BS32" s="815"/>
      <c r="BU32" s="858" t="s">
        <v>129</v>
      </c>
      <c r="BV32" s="874"/>
      <c r="BW32" s="874"/>
      <c r="BX32" s="874"/>
      <c r="BY32" s="874"/>
      <c r="BZ32" s="874"/>
      <c r="CA32" s="874"/>
      <c r="CB32" s="874"/>
      <c r="CC32" s="874"/>
      <c r="CD32" s="874"/>
      <c r="CE32" s="874"/>
      <c r="CF32" s="860"/>
      <c r="CG32" s="860"/>
      <c r="CH32" s="860"/>
      <c r="CI32" s="860"/>
      <c r="CJ32" s="860"/>
      <c r="CK32" s="860"/>
      <c r="CL32" s="860"/>
      <c r="CM32" s="860"/>
      <c r="CN32" s="860"/>
      <c r="CO32" s="860"/>
      <c r="CP32" s="860"/>
      <c r="CQ32" s="860"/>
      <c r="CR32" s="859"/>
      <c r="CS32" s="859"/>
      <c r="CT32" s="859"/>
      <c r="CU32" s="859"/>
      <c r="CV32" s="859"/>
      <c r="CW32" s="859"/>
      <c r="CX32" s="856"/>
      <c r="CY32" s="856"/>
      <c r="CZ32" s="856"/>
      <c r="DA32" s="856"/>
      <c r="DB32" s="856"/>
      <c r="DC32" s="856"/>
      <c r="DD32" s="1803"/>
      <c r="DE32" s="1804"/>
      <c r="DF32" s="1803"/>
      <c r="DG32" s="1804"/>
      <c r="DH32" s="1803"/>
      <c r="DI32" s="1804"/>
      <c r="DJ32" s="1803"/>
      <c r="DK32" s="1804"/>
      <c r="DL32" s="1803"/>
      <c r="DM32" s="1804"/>
      <c r="DN32" s="1803"/>
      <c r="DO32" s="1804"/>
      <c r="DP32" s="1803"/>
      <c r="DQ32" s="1804"/>
      <c r="DR32" s="1803"/>
      <c r="DS32" s="1804"/>
      <c r="DT32" s="1803"/>
      <c r="DU32" s="1804"/>
      <c r="DV32" s="1803"/>
      <c r="DW32" s="1804"/>
      <c r="DX32" s="1803"/>
      <c r="DY32" s="1804"/>
      <c r="DZ32" s="1803"/>
      <c r="EA32" s="1804"/>
      <c r="EB32" s="859"/>
      <c r="EC32" s="859"/>
      <c r="ED32" s="1803"/>
      <c r="EE32" s="1804"/>
      <c r="EF32" s="1803"/>
      <c r="EG32" s="1804"/>
      <c r="EH32" s="1803"/>
      <c r="EI32" s="1804"/>
      <c r="EJ32" s="859"/>
      <c r="EK32" s="859"/>
      <c r="EL32" s="859"/>
      <c r="EM32" s="815"/>
    </row>
    <row r="33" spans="1:143" ht="14.25" customHeight="1">
      <c r="A33" s="813" t="s">
        <v>128</v>
      </c>
      <c r="B33" s="874"/>
      <c r="C33" s="874"/>
      <c r="D33" s="874"/>
      <c r="E33" s="874"/>
      <c r="F33" s="874"/>
      <c r="G33" s="874"/>
      <c r="H33" s="874"/>
      <c r="I33" s="874"/>
      <c r="J33" s="874"/>
      <c r="K33" s="874"/>
      <c r="L33" s="859"/>
      <c r="M33" s="804"/>
      <c r="N33" s="859"/>
      <c r="O33" s="859"/>
      <c r="P33" s="864"/>
      <c r="Q33" s="864"/>
      <c r="R33" s="864"/>
      <c r="S33" s="864"/>
      <c r="T33" s="864"/>
      <c r="U33" s="864"/>
      <c r="V33" s="1805"/>
      <c r="W33" s="1805"/>
      <c r="X33" s="859"/>
      <c r="Y33" s="859"/>
      <c r="Z33" s="859"/>
      <c r="AA33" s="859"/>
      <c r="AB33" s="859"/>
      <c r="AC33" s="859"/>
      <c r="AD33" s="1805"/>
      <c r="AE33" s="1805"/>
      <c r="AF33" s="1805"/>
      <c r="AG33" s="1805"/>
      <c r="AH33" s="1805"/>
      <c r="AI33" s="1805"/>
      <c r="AJ33" s="1800"/>
      <c r="AK33" s="1801"/>
      <c r="AL33" s="1800"/>
      <c r="AM33" s="1801"/>
      <c r="AN33" s="1800"/>
      <c r="AO33" s="1801"/>
      <c r="AP33" s="1800"/>
      <c r="AQ33" s="1801"/>
      <c r="AR33" s="1800"/>
      <c r="AS33" s="1801"/>
      <c r="AT33" s="1800"/>
      <c r="AU33" s="1802"/>
      <c r="AV33" s="1800"/>
      <c r="AW33" s="1801"/>
      <c r="AX33" s="1800"/>
      <c r="AY33" s="1801"/>
      <c r="AZ33" s="1800"/>
      <c r="BA33" s="1801"/>
      <c r="BB33" s="1800"/>
      <c r="BC33" s="1801"/>
      <c r="BD33" s="1800"/>
      <c r="BE33" s="1801"/>
      <c r="BF33" s="1800"/>
      <c r="BG33" s="1801"/>
      <c r="BH33" s="859"/>
      <c r="BI33" s="859"/>
      <c r="BJ33" s="1800"/>
      <c r="BK33" s="1801"/>
      <c r="BL33" s="1800"/>
      <c r="BM33" s="1801"/>
      <c r="BN33" s="1800"/>
      <c r="BO33" s="1801"/>
      <c r="BP33" s="814"/>
      <c r="BQ33" s="815"/>
      <c r="BR33" s="859"/>
      <c r="BS33" s="815"/>
      <c r="BU33" s="813" t="s">
        <v>128</v>
      </c>
      <c r="BV33" s="874"/>
      <c r="BW33" s="874"/>
      <c r="BX33" s="874"/>
      <c r="BY33" s="874"/>
      <c r="BZ33" s="874"/>
      <c r="CA33" s="874"/>
      <c r="CB33" s="874"/>
      <c r="CC33" s="874"/>
      <c r="CD33" s="874"/>
      <c r="CE33" s="874"/>
      <c r="CF33" s="859"/>
      <c r="CG33" s="807"/>
      <c r="CH33" s="859"/>
      <c r="CI33" s="859"/>
      <c r="CJ33" s="864"/>
      <c r="CK33" s="864"/>
      <c r="CL33" s="864"/>
      <c r="CM33" s="864"/>
      <c r="CN33" s="864"/>
      <c r="CO33" s="864"/>
      <c r="CP33" s="863"/>
      <c r="CQ33" s="863"/>
      <c r="CR33" s="859"/>
      <c r="CS33" s="859"/>
      <c r="CT33" s="859"/>
      <c r="CU33" s="859"/>
      <c r="CV33" s="859"/>
      <c r="CW33" s="859"/>
      <c r="CX33" s="863"/>
      <c r="CY33" s="863"/>
      <c r="CZ33" s="863"/>
      <c r="DA33" s="863"/>
      <c r="DB33" s="863"/>
      <c r="DC33" s="863"/>
      <c r="DD33" s="1805"/>
      <c r="DE33" s="1802"/>
      <c r="DF33" s="1805"/>
      <c r="DG33" s="1802"/>
      <c r="DH33" s="1805"/>
      <c r="DI33" s="1802"/>
      <c r="DJ33" s="1805"/>
      <c r="DK33" s="1802"/>
      <c r="DL33" s="1805"/>
      <c r="DM33" s="1802"/>
      <c r="DN33" s="1805"/>
      <c r="DO33" s="1802"/>
      <c r="DP33" s="1805"/>
      <c r="DQ33" s="1802"/>
      <c r="DR33" s="1805"/>
      <c r="DS33" s="1802"/>
      <c r="DT33" s="1805"/>
      <c r="DU33" s="1802"/>
      <c r="DV33" s="1805"/>
      <c r="DW33" s="1802"/>
      <c r="DX33" s="1805"/>
      <c r="DY33" s="1802"/>
      <c r="DZ33" s="1805"/>
      <c r="EA33" s="1802"/>
      <c r="EB33" s="859"/>
      <c r="EC33" s="859"/>
      <c r="ED33" s="1805"/>
      <c r="EE33" s="1802"/>
      <c r="EF33" s="1805"/>
      <c r="EG33" s="1802"/>
      <c r="EH33" s="1805"/>
      <c r="EI33" s="1802"/>
      <c r="EJ33" s="859"/>
      <c r="EK33" s="859"/>
      <c r="EL33" s="859"/>
      <c r="EM33" s="815"/>
    </row>
    <row r="34" spans="1:143" ht="14.25" customHeight="1">
      <c r="A34" s="816"/>
      <c r="B34" s="859"/>
      <c r="C34" s="859"/>
      <c r="D34" s="859"/>
      <c r="E34" s="859"/>
      <c r="F34" s="859"/>
      <c r="G34" s="859"/>
      <c r="H34" s="859"/>
      <c r="I34" s="859"/>
      <c r="J34" s="859"/>
      <c r="K34" s="859"/>
      <c r="L34" s="868"/>
      <c r="M34" s="868"/>
      <c r="N34" s="868"/>
      <c r="O34" s="868"/>
      <c r="P34" s="1794"/>
      <c r="Q34" s="1794"/>
      <c r="R34" s="1794"/>
      <c r="S34" s="1794"/>
      <c r="T34" s="1794"/>
      <c r="U34" s="1794"/>
      <c r="V34" s="1794"/>
      <c r="W34" s="1794"/>
      <c r="X34" s="859"/>
      <c r="Y34" s="859"/>
      <c r="Z34" s="859"/>
      <c r="AA34" s="859"/>
      <c r="AB34" s="859"/>
      <c r="AC34" s="859"/>
      <c r="AD34" s="1794"/>
      <c r="AE34" s="1794"/>
      <c r="AF34" s="1794"/>
      <c r="AG34" s="1794"/>
      <c r="AH34" s="1794"/>
      <c r="AI34" s="1833"/>
      <c r="AJ34" s="1814"/>
      <c r="AK34" s="1833"/>
      <c r="AL34" s="1814"/>
      <c r="AM34" s="1833"/>
      <c r="AN34" s="1814"/>
      <c r="AO34" s="1833"/>
      <c r="AP34" s="1814"/>
      <c r="AQ34" s="1833"/>
      <c r="AR34" s="1814"/>
      <c r="AS34" s="1833"/>
      <c r="AT34" s="1814"/>
      <c r="AU34" s="1833"/>
      <c r="AV34" s="1814"/>
      <c r="AW34" s="1833"/>
      <c r="AX34" s="1814"/>
      <c r="AY34" s="1833"/>
      <c r="AZ34" s="1814"/>
      <c r="BA34" s="1833"/>
      <c r="BB34" s="1814"/>
      <c r="BC34" s="1833"/>
      <c r="BD34" s="1814"/>
      <c r="BE34" s="1833"/>
      <c r="BF34" s="1814"/>
      <c r="BG34" s="1833"/>
      <c r="BH34" s="868"/>
      <c r="BI34" s="868"/>
      <c r="BJ34" s="1814"/>
      <c r="BK34" s="1833"/>
      <c r="BL34" s="1814"/>
      <c r="BM34" s="1833"/>
      <c r="BN34" s="1814"/>
      <c r="BO34" s="1833"/>
      <c r="BP34" s="817"/>
      <c r="BQ34" s="818"/>
      <c r="BR34" s="868"/>
      <c r="BS34" s="818"/>
      <c r="BU34" s="816"/>
      <c r="BV34" s="859"/>
      <c r="BW34" s="859"/>
      <c r="BX34" s="859"/>
      <c r="BY34" s="859"/>
      <c r="BZ34" s="859"/>
      <c r="CA34" s="859"/>
      <c r="CB34" s="859"/>
      <c r="CC34" s="859"/>
      <c r="CD34" s="859"/>
      <c r="CE34" s="859"/>
      <c r="CF34" s="868"/>
      <c r="CG34" s="868"/>
      <c r="CH34" s="868"/>
      <c r="CI34" s="868"/>
      <c r="CJ34" s="869"/>
      <c r="CK34" s="869"/>
      <c r="CL34" s="869"/>
      <c r="CM34" s="869"/>
      <c r="CN34" s="869"/>
      <c r="CO34" s="869"/>
      <c r="CP34" s="869"/>
      <c r="CQ34" s="869"/>
      <c r="CR34" s="859"/>
      <c r="CS34" s="859"/>
      <c r="CT34" s="868"/>
      <c r="CU34" s="859"/>
      <c r="CV34" s="859"/>
      <c r="CW34" s="859"/>
      <c r="CX34" s="869"/>
      <c r="CY34" s="869"/>
      <c r="CZ34" s="869"/>
      <c r="DA34" s="869"/>
      <c r="DB34" s="869"/>
      <c r="DC34" s="869"/>
      <c r="DD34" s="1794"/>
      <c r="DE34" s="1794"/>
      <c r="DF34" s="1794"/>
      <c r="DG34" s="1794"/>
      <c r="DH34" s="1794"/>
      <c r="DI34" s="1794"/>
      <c r="DJ34" s="1794"/>
      <c r="DK34" s="1794"/>
      <c r="DL34" s="1794"/>
      <c r="DM34" s="1794"/>
      <c r="DN34" s="1794"/>
      <c r="DO34" s="1794"/>
      <c r="DP34" s="1794"/>
      <c r="DQ34" s="1794"/>
      <c r="DR34" s="1794"/>
      <c r="DS34" s="1794"/>
      <c r="DT34" s="1794"/>
      <c r="DU34" s="1794"/>
      <c r="DV34" s="1794"/>
      <c r="DW34" s="1794"/>
      <c r="DX34" s="1794"/>
      <c r="DY34" s="1794"/>
      <c r="DZ34" s="1794"/>
      <c r="EA34" s="1794"/>
      <c r="EB34" s="868"/>
      <c r="EC34" s="868"/>
      <c r="ED34" s="1794"/>
      <c r="EE34" s="1794"/>
      <c r="EF34" s="1794"/>
      <c r="EG34" s="1794"/>
      <c r="EH34" s="1794"/>
      <c r="EI34" s="1794"/>
      <c r="EJ34" s="868"/>
      <c r="EK34" s="868"/>
      <c r="EL34" s="868"/>
      <c r="EM34" s="818"/>
    </row>
    <row r="35" spans="1:143" ht="16.5">
      <c r="A35" s="848" t="s">
        <v>130</v>
      </c>
      <c r="B35" s="1796" t="s">
        <v>180</v>
      </c>
      <c r="C35" s="1797"/>
      <c r="D35" s="1797"/>
      <c r="E35" s="1797"/>
      <c r="F35" s="1797"/>
      <c r="G35" s="1797"/>
      <c r="H35" s="1797"/>
      <c r="I35" s="1797"/>
      <c r="J35" s="1797"/>
      <c r="K35" s="1797"/>
      <c r="L35" s="1797"/>
      <c r="M35" s="1797"/>
      <c r="N35" s="1797"/>
      <c r="O35" s="1797"/>
      <c r="P35" s="1797"/>
      <c r="Q35" s="1797"/>
      <c r="R35" s="1797"/>
      <c r="S35" s="1797"/>
      <c r="T35" s="1797"/>
      <c r="U35" s="1797"/>
      <c r="V35" s="1797"/>
      <c r="W35" s="1797"/>
      <c r="X35" s="1797"/>
      <c r="Y35" s="1797"/>
      <c r="Z35" s="876" t="s">
        <v>131</v>
      </c>
      <c r="AA35" s="821"/>
      <c r="AB35" s="821"/>
      <c r="AC35" s="821"/>
      <c r="AD35" s="821"/>
      <c r="AE35" s="821"/>
      <c r="AF35" s="821"/>
      <c r="AG35" s="821"/>
      <c r="AH35" s="821"/>
      <c r="AI35" s="821"/>
      <c r="AJ35" s="821" t="s">
        <v>132</v>
      </c>
      <c r="AK35" s="821"/>
      <c r="AL35" s="821"/>
      <c r="AM35" s="821"/>
      <c r="AN35" s="821"/>
      <c r="AO35" s="821"/>
      <c r="AP35" s="1798" t="s">
        <v>133</v>
      </c>
      <c r="AQ35" s="1799"/>
      <c r="AR35" s="1799"/>
      <c r="AS35" s="1799"/>
      <c r="AT35" s="821" t="s">
        <v>134</v>
      </c>
      <c r="AU35" s="821"/>
      <c r="AV35" s="821"/>
      <c r="AW35" s="821"/>
      <c r="AX35" s="821"/>
      <c r="AY35" s="821"/>
      <c r="AZ35" s="821"/>
      <c r="BA35" s="821"/>
      <c r="BB35" s="821"/>
      <c r="BC35" s="821"/>
      <c r="BD35" s="821"/>
      <c r="BE35" s="821"/>
      <c r="BF35" s="821"/>
      <c r="BG35" s="821"/>
      <c r="BH35" s="821"/>
      <c r="BI35" s="821"/>
      <c r="BJ35" s="821"/>
      <c r="BK35" s="821"/>
      <c r="BL35" s="821"/>
      <c r="BM35" s="821"/>
      <c r="BN35" s="821"/>
      <c r="BO35" s="821"/>
      <c r="BP35" s="821"/>
      <c r="BQ35" s="821"/>
      <c r="BR35" s="821"/>
      <c r="BS35" s="823"/>
      <c r="BU35" s="813" t="s">
        <v>130</v>
      </c>
      <c r="BV35" s="876" t="s">
        <v>131</v>
      </c>
      <c r="BW35" s="875"/>
      <c r="BX35" s="875"/>
      <c r="BY35" s="875"/>
      <c r="BZ35" s="875"/>
      <c r="CA35" s="875"/>
      <c r="CB35" s="875"/>
      <c r="CC35" s="875"/>
      <c r="CD35" s="875"/>
      <c r="CE35" s="875"/>
      <c r="CF35" s="875"/>
      <c r="CG35" s="820" t="s">
        <v>132</v>
      </c>
      <c r="CH35" s="875"/>
      <c r="CI35" s="875"/>
      <c r="CJ35" s="875"/>
      <c r="CK35" s="875"/>
      <c r="CL35" s="875"/>
      <c r="CM35" s="875"/>
      <c r="CN35" s="1798" t="s">
        <v>133</v>
      </c>
      <c r="CO35" s="1799"/>
      <c r="CP35" s="1799"/>
      <c r="CQ35" s="1799"/>
      <c r="CR35" s="821" t="s">
        <v>134</v>
      </c>
      <c r="CS35" s="875"/>
      <c r="CU35" s="821"/>
      <c r="CV35" s="821"/>
      <c r="CW35" s="821"/>
      <c r="CX35" s="821"/>
      <c r="CY35" s="821"/>
      <c r="CZ35" s="821"/>
      <c r="DA35" s="821"/>
      <c r="DC35" s="821"/>
      <c r="DD35" s="820"/>
      <c r="DE35" s="820"/>
      <c r="DF35" s="820"/>
      <c r="DG35" s="820"/>
      <c r="DH35" s="804"/>
      <c r="DI35" s="820"/>
      <c r="DO35" s="820"/>
      <c r="DP35" s="820"/>
      <c r="DQ35" s="820"/>
      <c r="DR35" s="820"/>
      <c r="DS35" s="820"/>
      <c r="DT35" s="820"/>
      <c r="DU35" s="820"/>
      <c r="DV35" s="820"/>
      <c r="DW35" s="820"/>
      <c r="DX35" s="820"/>
      <c r="DY35" s="820"/>
      <c r="DZ35" s="820"/>
      <c r="EA35" s="820"/>
      <c r="EB35" s="820"/>
      <c r="EC35" s="820"/>
      <c r="ED35" s="820"/>
      <c r="EE35" s="820"/>
      <c r="EF35" s="820"/>
      <c r="EG35" s="820"/>
      <c r="EH35" s="820"/>
      <c r="EI35" s="820"/>
      <c r="EJ35" s="820"/>
      <c r="EK35" s="820"/>
      <c r="EL35" s="820"/>
      <c r="EM35" s="877"/>
    </row>
    <row r="36" spans="1:143" ht="16.5">
      <c r="A36" s="827"/>
      <c r="B36" s="835"/>
      <c r="C36" s="878" t="s">
        <v>181</v>
      </c>
      <c r="D36" s="878"/>
      <c r="E36" s="878"/>
      <c r="F36" s="878"/>
      <c r="G36" s="878"/>
      <c r="H36" s="878"/>
      <c r="I36" s="878"/>
      <c r="J36" s="878"/>
      <c r="K36" s="878"/>
      <c r="L36" s="878"/>
      <c r="M36" s="878"/>
      <c r="N36" s="878"/>
      <c r="O36" s="878"/>
      <c r="P36" s="878"/>
      <c r="Q36" s="878"/>
      <c r="R36" s="878"/>
      <c r="S36" s="878"/>
      <c r="T36" s="878"/>
      <c r="U36" s="878"/>
      <c r="V36" s="878"/>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t="s">
        <v>135</v>
      </c>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77"/>
      <c r="BU36" s="827"/>
      <c r="BV36" s="835"/>
      <c r="BW36" s="820"/>
      <c r="BX36" s="820"/>
      <c r="BY36" s="820"/>
      <c r="BZ36" s="820"/>
      <c r="CA36" s="820"/>
      <c r="CB36" s="820"/>
      <c r="CC36" s="820"/>
      <c r="CD36" s="820"/>
      <c r="CE36" s="820"/>
      <c r="CF36" s="820"/>
      <c r="CG36" s="820"/>
      <c r="CH36" s="820"/>
      <c r="CI36" s="820"/>
      <c r="CJ36" s="820"/>
      <c r="CK36" s="820"/>
      <c r="CL36" s="820"/>
      <c r="CM36" s="820"/>
      <c r="CN36" s="820"/>
      <c r="CO36" s="820"/>
      <c r="CP36" s="820"/>
      <c r="CQ36" s="820"/>
      <c r="CR36" s="820" t="s">
        <v>135</v>
      </c>
      <c r="CS36" s="820"/>
      <c r="CT36" s="820"/>
      <c r="CU36" s="820"/>
      <c r="CV36" s="820"/>
      <c r="CW36" s="820"/>
      <c r="CX36" s="820"/>
      <c r="CY36" s="820"/>
      <c r="CZ36" s="820"/>
      <c r="DA36" s="820"/>
      <c r="DB36" s="820"/>
      <c r="DC36" s="820"/>
      <c r="DD36" s="820"/>
      <c r="DE36" s="820"/>
      <c r="DF36" s="820"/>
      <c r="DG36" s="820"/>
      <c r="DH36" s="820"/>
      <c r="DI36" s="820"/>
      <c r="DJ36" s="820"/>
      <c r="DK36" s="820"/>
      <c r="DL36" s="820"/>
      <c r="DM36" s="820"/>
      <c r="DN36" s="840"/>
      <c r="DO36" s="820"/>
      <c r="DP36" s="820"/>
      <c r="DQ36" s="820"/>
      <c r="DR36" s="820"/>
      <c r="DS36" s="820"/>
      <c r="DT36" s="820"/>
      <c r="DU36" s="820"/>
      <c r="DV36" s="820"/>
      <c r="DW36" s="820"/>
      <c r="DX36" s="820"/>
      <c r="DY36" s="820"/>
      <c r="DZ36" s="820"/>
      <c r="EA36" s="820"/>
      <c r="EB36" s="820"/>
      <c r="EC36" s="820"/>
      <c r="ED36" s="820"/>
      <c r="EE36" s="820"/>
      <c r="EF36" s="820"/>
      <c r="EG36" s="820"/>
      <c r="EH36" s="820"/>
      <c r="EI36" s="820"/>
      <c r="EJ36" s="820"/>
      <c r="EK36" s="820"/>
      <c r="EL36" s="820"/>
      <c r="EM36" s="877"/>
    </row>
    <row r="37" spans="1:143" ht="16.5">
      <c r="A37" s="849" t="s">
        <v>136</v>
      </c>
      <c r="B37" s="879"/>
      <c r="C37" s="880" t="s">
        <v>649</v>
      </c>
      <c r="D37" s="880"/>
      <c r="E37" s="880"/>
      <c r="F37" s="880"/>
      <c r="G37" s="880"/>
      <c r="H37" s="880"/>
      <c r="I37" s="880"/>
      <c r="J37" s="880"/>
      <c r="K37" s="880"/>
      <c r="L37" s="880"/>
      <c r="M37" s="880"/>
      <c r="N37" s="880"/>
      <c r="O37" s="880"/>
      <c r="P37" s="880"/>
      <c r="Q37" s="880"/>
      <c r="R37" s="880"/>
      <c r="S37" s="880"/>
      <c r="T37" s="880"/>
      <c r="U37" s="880"/>
      <c r="V37" s="880"/>
      <c r="W37" s="825"/>
      <c r="X37" s="825"/>
      <c r="Y37" s="825"/>
      <c r="Z37" s="825"/>
      <c r="AA37" s="825"/>
      <c r="AB37" s="825"/>
      <c r="AC37" s="825"/>
      <c r="AD37" s="873"/>
      <c r="AE37" s="825"/>
      <c r="AF37" s="825"/>
      <c r="AG37" s="825"/>
      <c r="AH37" s="825"/>
      <c r="AI37" s="881"/>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6"/>
      <c r="BU37" s="849" t="s">
        <v>136</v>
      </c>
      <c r="BV37" s="879"/>
      <c r="BW37" s="825" t="s">
        <v>650</v>
      </c>
      <c r="BX37" s="882"/>
      <c r="BY37" s="882"/>
      <c r="BZ37" s="882"/>
      <c r="CA37" s="882"/>
      <c r="CB37" s="882"/>
      <c r="CC37" s="882"/>
      <c r="CD37" s="882"/>
      <c r="CE37" s="882"/>
      <c r="CF37" s="882"/>
      <c r="CG37" s="882"/>
      <c r="CH37" s="882"/>
      <c r="CI37" s="882"/>
      <c r="CJ37" s="882"/>
      <c r="CK37" s="882"/>
      <c r="CL37" s="882"/>
      <c r="CM37" s="882"/>
      <c r="CN37" s="825" t="s">
        <v>651</v>
      </c>
      <c r="CO37" s="882"/>
      <c r="CP37" s="882"/>
      <c r="CQ37" s="825"/>
      <c r="CR37" s="825"/>
      <c r="CS37" s="825"/>
      <c r="CT37" s="825"/>
      <c r="CU37" s="825"/>
      <c r="CV37" s="825"/>
      <c r="CW37" s="825"/>
      <c r="CX37" s="873"/>
      <c r="CY37" s="825"/>
      <c r="CZ37" s="825"/>
      <c r="DA37" s="825"/>
      <c r="DB37" s="825"/>
      <c r="DC37" s="881"/>
      <c r="DD37" s="825"/>
      <c r="DE37" s="825"/>
      <c r="DF37" s="825"/>
      <c r="DG37" s="825"/>
      <c r="DH37" s="825"/>
      <c r="DI37" s="825"/>
      <c r="DJ37" s="873"/>
      <c r="DK37" s="825"/>
      <c r="DL37" s="825"/>
      <c r="DM37" s="825"/>
      <c r="DN37" s="825"/>
      <c r="DO37" s="825"/>
      <c r="DP37" s="825"/>
      <c r="DQ37" s="825"/>
      <c r="DR37" s="825"/>
      <c r="DS37" s="825"/>
      <c r="DT37" s="825"/>
      <c r="DU37" s="825"/>
      <c r="DV37" s="825"/>
      <c r="DW37" s="825"/>
      <c r="DX37" s="825"/>
      <c r="DY37" s="825"/>
      <c r="DZ37" s="825"/>
      <c r="EA37" s="825"/>
      <c r="EB37" s="825"/>
      <c r="EC37" s="825"/>
      <c r="ED37" s="825"/>
      <c r="EE37" s="825"/>
      <c r="EF37" s="825"/>
      <c r="EG37" s="825"/>
      <c r="EH37" s="825"/>
      <c r="EI37" s="825"/>
      <c r="EJ37" s="825"/>
      <c r="EK37" s="825"/>
      <c r="EL37" s="825"/>
      <c r="EM37" s="826"/>
    </row>
    <row r="38" spans="1:122" ht="19.5">
      <c r="A38" s="804"/>
      <c r="B38" s="883">
        <v>1</v>
      </c>
      <c r="C38" s="883" t="s">
        <v>652</v>
      </c>
      <c r="D38" s="884" t="s">
        <v>653</v>
      </c>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5"/>
      <c r="AR38" s="883"/>
      <c r="AS38" s="883"/>
      <c r="AT38" s="883"/>
      <c r="AU38" s="883"/>
      <c r="AV38" s="883"/>
      <c r="AW38" s="883"/>
      <c r="AX38" s="883"/>
      <c r="AY38" s="804"/>
      <c r="AZ38" s="804"/>
      <c r="BA38" s="804"/>
      <c r="BB38" s="804"/>
      <c r="BC38" s="804"/>
      <c r="BD38" s="804"/>
      <c r="BE38" s="804"/>
      <c r="BF38" s="804"/>
      <c r="BG38" s="804"/>
      <c r="BH38" s="804"/>
      <c r="BI38" s="804"/>
      <c r="BJ38" s="804"/>
      <c r="BK38" s="804"/>
      <c r="BL38" s="804"/>
      <c r="BM38" s="804"/>
      <c r="BN38" s="804"/>
      <c r="BO38" s="804"/>
      <c r="BP38" s="804"/>
      <c r="BQ38" s="804"/>
      <c r="BR38" s="804"/>
      <c r="BS38" s="804"/>
      <c r="BW38" s="886">
        <v>1</v>
      </c>
      <c r="BX38" s="886" t="s">
        <v>652</v>
      </c>
      <c r="BY38" s="884" t="s">
        <v>653</v>
      </c>
      <c r="BZ38" s="886"/>
      <c r="CA38" s="886"/>
      <c r="CB38" s="886"/>
      <c r="CC38" s="886"/>
      <c r="CD38" s="886"/>
      <c r="CE38" s="886"/>
      <c r="CF38" s="886"/>
      <c r="CG38" s="886"/>
      <c r="CH38" s="886"/>
      <c r="CI38" s="886"/>
      <c r="CJ38" s="886"/>
      <c r="CK38" s="886"/>
      <c r="CL38" s="886"/>
      <c r="CM38" s="886"/>
      <c r="CN38" s="886"/>
      <c r="CO38" s="886"/>
      <c r="CP38" s="886"/>
      <c r="CQ38" s="886"/>
      <c r="CR38" s="886"/>
      <c r="CS38" s="886"/>
      <c r="CT38" s="886"/>
      <c r="CU38" s="886"/>
      <c r="CV38" s="886"/>
      <c r="CW38" s="886"/>
      <c r="CX38" s="886"/>
      <c r="CY38" s="886"/>
      <c r="CZ38" s="886"/>
      <c r="DA38" s="886"/>
      <c r="DB38" s="886"/>
      <c r="DC38" s="886"/>
      <c r="DD38" s="886"/>
      <c r="DE38" s="886"/>
      <c r="DF38" s="886"/>
      <c r="DG38" s="886"/>
      <c r="DH38" s="886"/>
      <c r="DI38" s="886"/>
      <c r="DJ38" s="886"/>
      <c r="DK38" s="886"/>
      <c r="DL38" s="886"/>
      <c r="DM38" s="886"/>
      <c r="DN38" s="886"/>
      <c r="DO38" s="886"/>
      <c r="DP38" s="886"/>
      <c r="DQ38" s="886"/>
      <c r="DR38" s="886"/>
    </row>
    <row r="39" spans="2:122" ht="19.5">
      <c r="B39" s="886">
        <v>2</v>
      </c>
      <c r="C39" s="886" t="s">
        <v>652</v>
      </c>
      <c r="D39" s="887" t="s">
        <v>654</v>
      </c>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c r="AR39" s="886"/>
      <c r="AS39" s="886"/>
      <c r="AT39" s="886"/>
      <c r="AU39" s="886"/>
      <c r="AV39" s="886"/>
      <c r="AW39" s="886"/>
      <c r="AX39" s="886"/>
      <c r="BW39" s="886">
        <v>2</v>
      </c>
      <c r="BX39" s="886" t="s">
        <v>652</v>
      </c>
      <c r="BY39" s="883" t="s">
        <v>655</v>
      </c>
      <c r="BZ39" s="886"/>
      <c r="CA39" s="886"/>
      <c r="CB39" s="886"/>
      <c r="CC39" s="886"/>
      <c r="CD39" s="886"/>
      <c r="CE39" s="886"/>
      <c r="CF39" s="886"/>
      <c r="CG39" s="886"/>
      <c r="CH39" s="886"/>
      <c r="CI39" s="886"/>
      <c r="CJ39" s="886"/>
      <c r="CK39" s="886"/>
      <c r="CL39" s="886"/>
      <c r="CM39" s="886"/>
      <c r="CN39" s="886"/>
      <c r="CO39" s="886"/>
      <c r="CP39" s="886"/>
      <c r="CQ39" s="886"/>
      <c r="CR39" s="886"/>
      <c r="CS39" s="886"/>
      <c r="CT39" s="886"/>
      <c r="CU39" s="886"/>
      <c r="CV39" s="886"/>
      <c r="CW39" s="886"/>
      <c r="CX39" s="886"/>
      <c r="CY39" s="886"/>
      <c r="CZ39" s="886"/>
      <c r="DA39" s="886"/>
      <c r="DB39" s="886"/>
      <c r="DC39" s="886"/>
      <c r="DD39" s="886"/>
      <c r="DE39" s="886"/>
      <c r="DF39" s="886"/>
      <c r="DG39" s="886"/>
      <c r="DH39" s="886"/>
      <c r="DI39" s="886"/>
      <c r="DJ39" s="886"/>
      <c r="DK39" s="886"/>
      <c r="DL39" s="886"/>
      <c r="DM39" s="886"/>
      <c r="DN39" s="886"/>
      <c r="DO39" s="886"/>
      <c r="DP39" s="886"/>
      <c r="DQ39" s="886"/>
      <c r="DR39" s="886"/>
    </row>
    <row r="40" spans="1:122" ht="19.5">
      <c r="A40" s="804"/>
      <c r="B40" s="883">
        <v>3</v>
      </c>
      <c r="C40" s="883" t="s">
        <v>652</v>
      </c>
      <c r="D40" s="883" t="s">
        <v>656</v>
      </c>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83"/>
      <c r="AP40" s="883"/>
      <c r="AQ40" s="883"/>
      <c r="AR40" s="883"/>
      <c r="AS40" s="883"/>
      <c r="AT40" s="883"/>
      <c r="AU40" s="883"/>
      <c r="AV40" s="883"/>
      <c r="AW40" s="883"/>
      <c r="AX40" s="883"/>
      <c r="AY40" s="820"/>
      <c r="AZ40" s="820"/>
      <c r="BA40" s="820"/>
      <c r="BB40" s="820"/>
      <c r="BC40" s="820"/>
      <c r="BD40" s="820"/>
      <c r="BE40" s="820"/>
      <c r="BF40" s="820"/>
      <c r="BG40" s="820"/>
      <c r="BH40" s="820"/>
      <c r="BI40" s="820"/>
      <c r="BJ40" s="820"/>
      <c r="BK40" s="820"/>
      <c r="BL40" s="820"/>
      <c r="BM40" s="820"/>
      <c r="BN40" s="820"/>
      <c r="BO40" s="804"/>
      <c r="BP40" s="804"/>
      <c r="BQ40" s="804"/>
      <c r="BR40" s="804"/>
      <c r="BS40" s="804"/>
      <c r="BW40" s="886">
        <v>3</v>
      </c>
      <c r="BX40" s="886" t="s">
        <v>652</v>
      </c>
      <c r="BY40" s="883" t="s">
        <v>657</v>
      </c>
      <c r="BZ40" s="886"/>
      <c r="CA40" s="886"/>
      <c r="CB40" s="886"/>
      <c r="CC40" s="886"/>
      <c r="CD40" s="886"/>
      <c r="CE40" s="886"/>
      <c r="CF40" s="886"/>
      <c r="CG40" s="886"/>
      <c r="CH40" s="886"/>
      <c r="CI40" s="886"/>
      <c r="CJ40" s="886"/>
      <c r="CK40" s="886"/>
      <c r="CL40" s="886"/>
      <c r="CM40" s="886"/>
      <c r="CN40" s="886"/>
      <c r="CO40" s="886"/>
      <c r="CP40" s="886"/>
      <c r="CQ40" s="886"/>
      <c r="CR40" s="886"/>
      <c r="CS40" s="886"/>
      <c r="CT40" s="886"/>
      <c r="CU40" s="886"/>
      <c r="CV40" s="886"/>
      <c r="CW40" s="886"/>
      <c r="CX40" s="886"/>
      <c r="CY40" s="886"/>
      <c r="CZ40" s="886"/>
      <c r="DA40" s="886"/>
      <c r="DB40" s="886"/>
      <c r="DC40" s="886"/>
      <c r="DD40" s="886"/>
      <c r="DE40" s="886"/>
      <c r="DF40" s="886"/>
      <c r="DG40" s="886"/>
      <c r="DH40" s="886"/>
      <c r="DI40" s="886"/>
      <c r="DJ40" s="886"/>
      <c r="DK40" s="886"/>
      <c r="DL40" s="886"/>
      <c r="DM40" s="886"/>
      <c r="DN40" s="886"/>
      <c r="DO40" s="886"/>
      <c r="DP40" s="886"/>
      <c r="DQ40" s="886"/>
      <c r="DR40" s="886"/>
    </row>
    <row r="41" spans="1:122" ht="19.5">
      <c r="A41" s="804"/>
      <c r="B41" s="883">
        <v>4</v>
      </c>
      <c r="C41" s="883" t="s">
        <v>652</v>
      </c>
      <c r="D41" s="883" t="s">
        <v>658</v>
      </c>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c r="AQ41" s="883"/>
      <c r="AR41" s="883"/>
      <c r="AS41" s="883"/>
      <c r="AT41" s="883"/>
      <c r="AU41" s="883"/>
      <c r="AV41" s="883"/>
      <c r="AW41" s="883"/>
      <c r="AX41" s="883"/>
      <c r="AY41" s="820"/>
      <c r="AZ41" s="820"/>
      <c r="BA41" s="820"/>
      <c r="BB41" s="820"/>
      <c r="BC41" s="820"/>
      <c r="BD41" s="820"/>
      <c r="BE41" s="820"/>
      <c r="BF41" s="820"/>
      <c r="BG41" s="820"/>
      <c r="BH41" s="820"/>
      <c r="BI41" s="820"/>
      <c r="BJ41" s="820"/>
      <c r="BK41" s="820"/>
      <c r="BL41" s="820"/>
      <c r="BM41" s="820"/>
      <c r="BN41" s="820"/>
      <c r="BO41" s="804"/>
      <c r="BP41" s="804"/>
      <c r="BQ41" s="804"/>
      <c r="BR41" s="804"/>
      <c r="BS41" s="804"/>
      <c r="BW41" s="886">
        <v>4</v>
      </c>
      <c r="BX41" s="886" t="s">
        <v>652</v>
      </c>
      <c r="BY41" s="888" t="s">
        <v>659</v>
      </c>
      <c r="BZ41" s="886"/>
      <c r="CA41" s="886"/>
      <c r="CB41" s="886"/>
      <c r="CC41" s="886"/>
      <c r="CD41" s="886"/>
      <c r="CE41" s="886"/>
      <c r="CF41" s="886"/>
      <c r="CG41" s="886"/>
      <c r="CH41" s="886"/>
      <c r="CI41" s="886"/>
      <c r="CJ41" s="886"/>
      <c r="CK41" s="886"/>
      <c r="CL41" s="886"/>
      <c r="CM41" s="886"/>
      <c r="CN41" s="886"/>
      <c r="CO41" s="886"/>
      <c r="CP41" s="886"/>
      <c r="CQ41" s="886"/>
      <c r="CR41" s="886"/>
      <c r="CS41" s="886"/>
      <c r="CT41" s="886"/>
      <c r="CU41" s="886"/>
      <c r="CV41" s="886"/>
      <c r="CW41" s="886"/>
      <c r="CX41" s="886"/>
      <c r="CY41" s="886"/>
      <c r="CZ41" s="886"/>
      <c r="DA41" s="886"/>
      <c r="DB41" s="886"/>
      <c r="DC41" s="886"/>
      <c r="DD41" s="886"/>
      <c r="DE41" s="886"/>
      <c r="DF41" s="886"/>
      <c r="DG41" s="886"/>
      <c r="DH41" s="886"/>
      <c r="DI41" s="886"/>
      <c r="DJ41" s="886"/>
      <c r="DK41" s="886"/>
      <c r="DL41" s="886"/>
      <c r="DM41" s="886"/>
      <c r="DN41" s="886"/>
      <c r="DO41" s="886"/>
      <c r="DP41" s="886"/>
      <c r="DQ41" s="886"/>
      <c r="DR41" s="886"/>
    </row>
    <row r="42" spans="1:122" ht="21">
      <c r="A42" s="804"/>
      <c r="B42" s="889"/>
      <c r="C42" s="804"/>
      <c r="D42" s="890" t="s">
        <v>660</v>
      </c>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20"/>
      <c r="AZ42" s="820"/>
      <c r="BA42" s="820"/>
      <c r="BB42" s="820"/>
      <c r="BC42" s="820"/>
      <c r="BD42" s="820"/>
      <c r="BE42" s="820"/>
      <c r="BF42" s="820"/>
      <c r="BG42" s="820"/>
      <c r="BH42" s="820"/>
      <c r="BI42" s="820"/>
      <c r="BJ42" s="820"/>
      <c r="BK42" s="820"/>
      <c r="BL42" s="820"/>
      <c r="BM42" s="820"/>
      <c r="BN42" s="820"/>
      <c r="BO42" s="804"/>
      <c r="BP42" s="804"/>
      <c r="BQ42" s="804"/>
      <c r="BR42" s="804"/>
      <c r="BS42" s="804"/>
      <c r="BW42" s="886"/>
      <c r="BX42" s="890" t="s">
        <v>661</v>
      </c>
      <c r="BY42" s="886"/>
      <c r="BZ42" s="886"/>
      <c r="CA42" s="886"/>
      <c r="CB42" s="886"/>
      <c r="CC42" s="886"/>
      <c r="CD42" s="886"/>
      <c r="CE42" s="886"/>
      <c r="CF42" s="886"/>
      <c r="CG42" s="886"/>
      <c r="CH42" s="886"/>
      <c r="CI42" s="886"/>
      <c r="CJ42" s="886"/>
      <c r="CK42" s="886"/>
      <c r="CL42" s="886"/>
      <c r="CM42" s="886"/>
      <c r="CN42" s="886"/>
      <c r="CO42" s="886"/>
      <c r="CP42" s="886"/>
      <c r="CQ42" s="886"/>
      <c r="CR42" s="886"/>
      <c r="CS42" s="886"/>
      <c r="CT42" s="886"/>
      <c r="CU42" s="886"/>
      <c r="CV42" s="886"/>
      <c r="CW42" s="886"/>
      <c r="CX42" s="886"/>
      <c r="CY42" s="886"/>
      <c r="CZ42" s="886"/>
      <c r="DA42" s="886"/>
      <c r="DB42" s="886"/>
      <c r="DC42" s="886"/>
      <c r="DD42" s="886"/>
      <c r="DE42" s="886"/>
      <c r="DF42" s="886"/>
      <c r="DG42" s="886"/>
      <c r="DH42" s="886"/>
      <c r="DI42" s="886"/>
      <c r="DJ42" s="886"/>
      <c r="DK42" s="886"/>
      <c r="DL42" s="886"/>
      <c r="DM42" s="886"/>
      <c r="DN42" s="886"/>
      <c r="DO42" s="886"/>
      <c r="DP42" s="886"/>
      <c r="DQ42" s="886"/>
      <c r="DR42" s="886"/>
    </row>
    <row r="43" spans="77:124" ht="16.5">
      <c r="BY43" s="891" t="s">
        <v>662</v>
      </c>
      <c r="BZ43" s="891"/>
      <c r="CA43" s="892"/>
      <c r="CB43" s="891"/>
      <c r="CC43" s="891"/>
      <c r="CD43" s="891"/>
      <c r="CE43" s="891"/>
      <c r="CF43" s="891"/>
      <c r="CG43" s="891"/>
      <c r="CH43" s="891"/>
      <c r="CI43" s="891"/>
      <c r="CJ43" s="891"/>
      <c r="CK43" s="891"/>
      <c r="CL43" s="891"/>
      <c r="CM43" s="891"/>
      <c r="CN43" s="891"/>
      <c r="CO43" s="891"/>
      <c r="CP43" s="891"/>
      <c r="CQ43" s="891"/>
      <c r="CR43" s="891"/>
      <c r="CS43" s="891"/>
      <c r="CT43" s="891"/>
      <c r="CU43" s="891"/>
      <c r="CV43" s="891"/>
      <c r="CW43" s="891"/>
      <c r="CX43" s="891"/>
      <c r="CY43" s="891"/>
      <c r="CZ43" s="891"/>
      <c r="DA43" s="891"/>
      <c r="DB43" s="891"/>
      <c r="DC43" s="891"/>
      <c r="DD43" s="891"/>
      <c r="DE43" s="891"/>
      <c r="DF43" s="891"/>
      <c r="DG43" s="891"/>
      <c r="DH43" s="891"/>
      <c r="DI43" s="891"/>
      <c r="DJ43" s="891"/>
      <c r="DK43" s="891"/>
      <c r="DL43" s="891"/>
      <c r="DM43" s="891"/>
      <c r="DN43" s="891"/>
      <c r="DO43" s="891"/>
      <c r="DP43" s="891"/>
      <c r="DQ43" s="891"/>
      <c r="DR43" s="891"/>
      <c r="DS43" s="891"/>
      <c r="DT43" s="891"/>
    </row>
    <row r="44" spans="77:124" ht="16.5">
      <c r="BY44" s="891"/>
      <c r="BZ44" s="891"/>
      <c r="CB44" s="893">
        <v>2</v>
      </c>
      <c r="CC44" s="891" t="s">
        <v>663</v>
      </c>
      <c r="CD44" s="891"/>
      <c r="CE44" s="891"/>
      <c r="CF44" s="891"/>
      <c r="CG44" s="891"/>
      <c r="CH44" s="891"/>
      <c r="CI44" s="891"/>
      <c r="CJ44" s="891"/>
      <c r="CK44" s="891"/>
      <c r="CL44" s="891"/>
      <c r="CM44" s="891"/>
      <c r="CN44" s="891"/>
      <c r="CO44" s="891"/>
      <c r="CP44" s="891"/>
      <c r="CQ44" s="891"/>
      <c r="CR44" s="891"/>
      <c r="CS44" s="891"/>
      <c r="CT44" s="891"/>
      <c r="CU44" s="891"/>
      <c r="CV44" s="891"/>
      <c r="CW44" s="891"/>
      <c r="CX44" s="891"/>
      <c r="CY44" s="891"/>
      <c r="CZ44" s="891"/>
      <c r="DA44" s="891"/>
      <c r="DB44" s="891"/>
      <c r="DC44" s="891"/>
      <c r="DD44" s="891"/>
      <c r="DE44" s="891"/>
      <c r="DF44" s="891"/>
      <c r="DG44" s="891"/>
      <c r="DH44" s="891"/>
      <c r="DI44" s="891"/>
      <c r="DJ44" s="891"/>
      <c r="DK44" s="891"/>
      <c r="DL44" s="891"/>
      <c r="DM44" s="891"/>
      <c r="DN44" s="891"/>
      <c r="DO44" s="891"/>
      <c r="DP44" s="891"/>
      <c r="DQ44" s="891"/>
      <c r="DR44" s="891"/>
      <c r="DS44" s="891"/>
      <c r="DT44" s="891"/>
    </row>
    <row r="45" spans="1:143" ht="28.5">
      <c r="A45" s="804"/>
      <c r="B45" s="804"/>
      <c r="C45" s="804"/>
      <c r="D45" s="1829" t="s">
        <v>171</v>
      </c>
      <c r="E45" s="1829"/>
      <c r="F45" s="1829"/>
      <c r="G45" s="1829"/>
      <c r="H45" s="1829"/>
      <c r="I45" s="1829"/>
      <c r="J45" s="1829"/>
      <c r="K45" s="1829"/>
      <c r="L45" s="1829"/>
      <c r="M45" s="1829"/>
      <c r="N45" s="1829"/>
      <c r="O45" s="1829"/>
      <c r="P45" s="1829"/>
      <c r="Q45" s="1829"/>
      <c r="R45" s="1829"/>
      <c r="S45" s="1829"/>
      <c r="T45" s="1829"/>
      <c r="U45" s="1829"/>
      <c r="V45" s="1829"/>
      <c r="W45" s="1829"/>
      <c r="X45" s="1829"/>
      <c r="Y45" s="1829"/>
      <c r="Z45" s="1829"/>
      <c r="AA45" s="1829"/>
      <c r="AB45" s="804"/>
      <c r="AC45" s="804"/>
      <c r="AD45" s="804"/>
      <c r="AE45" s="1829" t="s">
        <v>75</v>
      </c>
      <c r="AF45" s="1829"/>
      <c r="AG45" s="1829"/>
      <c r="AH45" s="1829"/>
      <c r="AI45" s="1829"/>
      <c r="AJ45" s="1829"/>
      <c r="AK45" s="1829"/>
      <c r="AL45" s="1829"/>
      <c r="AM45" s="1829"/>
      <c r="AN45" s="1830">
        <v>250</v>
      </c>
      <c r="AO45" s="1830"/>
      <c r="AP45" s="1830"/>
      <c r="AQ45" s="1830"/>
      <c r="AR45" s="1829" t="s">
        <v>76</v>
      </c>
      <c r="AS45" s="1829"/>
      <c r="AT45" s="1831" t="s">
        <v>664</v>
      </c>
      <c r="AU45" s="1832"/>
      <c r="AV45" s="806" t="s">
        <v>172</v>
      </c>
      <c r="AW45" s="805"/>
      <c r="AX45" s="805"/>
      <c r="AY45" s="805"/>
      <c r="AZ45" s="805"/>
      <c r="BA45" s="805"/>
      <c r="BB45" s="805"/>
      <c r="BC45" s="805"/>
      <c r="BD45" s="805"/>
      <c r="BE45" s="807"/>
      <c r="BF45" s="807"/>
      <c r="BG45" s="807"/>
      <c r="BH45" s="807"/>
      <c r="BI45" s="804"/>
      <c r="BJ45" s="804"/>
      <c r="BK45" s="804"/>
      <c r="BL45" s="804"/>
      <c r="BM45" s="804"/>
      <c r="BN45" s="804"/>
      <c r="BO45" s="804"/>
      <c r="BP45" s="804"/>
      <c r="BQ45" s="804"/>
      <c r="BR45" s="804"/>
      <c r="BS45" s="804"/>
      <c r="BU45" s="804"/>
      <c r="BV45" s="804"/>
      <c r="BW45" s="804"/>
      <c r="BX45" s="1829" t="s">
        <v>171</v>
      </c>
      <c r="BY45" s="1829"/>
      <c r="BZ45" s="1829"/>
      <c r="CA45" s="1829"/>
      <c r="CB45" s="1829"/>
      <c r="CC45" s="1829"/>
      <c r="CD45" s="1829"/>
      <c r="CE45" s="1829"/>
      <c r="CF45" s="1829"/>
      <c r="CG45" s="1829"/>
      <c r="CH45" s="1829"/>
      <c r="CI45" s="1829"/>
      <c r="CJ45" s="1829"/>
      <c r="CK45" s="1829"/>
      <c r="CL45" s="1829"/>
      <c r="CM45" s="1829"/>
      <c r="CN45" s="1829"/>
      <c r="CO45" s="1829"/>
      <c r="CP45" s="1829"/>
      <c r="CQ45" s="1829"/>
      <c r="CR45" s="1829"/>
      <c r="CS45" s="1829"/>
      <c r="CT45" s="1829"/>
      <c r="CU45" s="1829"/>
      <c r="CV45" s="804"/>
      <c r="CW45" s="804"/>
      <c r="CX45" s="804"/>
      <c r="CY45" s="1829" t="s">
        <v>75</v>
      </c>
      <c r="CZ45" s="1829"/>
      <c r="DA45" s="1829"/>
      <c r="DB45" s="1829"/>
      <c r="DC45" s="1829"/>
      <c r="DD45" s="1829"/>
      <c r="DE45" s="1829"/>
      <c r="DF45" s="1829"/>
      <c r="DG45" s="1829"/>
      <c r="DH45" s="1830">
        <v>250</v>
      </c>
      <c r="DI45" s="1830"/>
      <c r="DJ45" s="1830"/>
      <c r="DK45" s="1830"/>
      <c r="DL45" s="1829" t="s">
        <v>76</v>
      </c>
      <c r="DM45" s="1829"/>
      <c r="DN45" s="1831" t="s">
        <v>664</v>
      </c>
      <c r="DO45" s="1832"/>
      <c r="DP45" s="806" t="s">
        <v>641</v>
      </c>
      <c r="DQ45" s="805"/>
      <c r="DR45" s="805"/>
      <c r="DS45" s="805"/>
      <c r="DT45" s="805"/>
      <c r="DU45" s="805"/>
      <c r="DV45" s="805"/>
      <c r="DW45" s="805"/>
      <c r="DX45" s="805"/>
      <c r="DY45" s="807"/>
      <c r="DZ45" s="807"/>
      <c r="EA45" s="807"/>
      <c r="EB45" s="807"/>
      <c r="EC45" s="804"/>
      <c r="ED45" s="804"/>
      <c r="EE45" s="804"/>
      <c r="EF45" s="804"/>
      <c r="EG45" s="804"/>
      <c r="EH45" s="804"/>
      <c r="EI45" s="804"/>
      <c r="EJ45" s="804"/>
      <c r="EK45" s="804"/>
      <c r="EL45" s="804"/>
      <c r="EM45" s="804"/>
    </row>
    <row r="46" spans="1:143" ht="16.5">
      <c r="A46" s="809" t="s">
        <v>78</v>
      </c>
      <c r="B46" s="1827">
        <v>42429</v>
      </c>
      <c r="C46" s="1828"/>
      <c r="D46" s="1827">
        <v>42430</v>
      </c>
      <c r="E46" s="1828"/>
      <c r="F46" s="1827">
        <v>42431</v>
      </c>
      <c r="G46" s="1828"/>
      <c r="H46" s="1827">
        <v>42432</v>
      </c>
      <c r="I46" s="1828"/>
      <c r="J46" s="1827">
        <v>42433</v>
      </c>
      <c r="K46" s="1828"/>
      <c r="L46" s="1827">
        <v>42434</v>
      </c>
      <c r="M46" s="1828"/>
      <c r="N46" s="1827">
        <v>42435</v>
      </c>
      <c r="O46" s="1828"/>
      <c r="P46" s="1827">
        <v>42436</v>
      </c>
      <c r="Q46" s="1828"/>
      <c r="R46" s="1827">
        <v>42437</v>
      </c>
      <c r="S46" s="1828"/>
      <c r="T46" s="1827">
        <v>42438</v>
      </c>
      <c r="U46" s="1828"/>
      <c r="V46" s="1827">
        <v>42439</v>
      </c>
      <c r="W46" s="1828"/>
      <c r="X46" s="1827">
        <v>42440</v>
      </c>
      <c r="Y46" s="1828"/>
      <c r="Z46" s="1827">
        <v>42441</v>
      </c>
      <c r="AA46" s="1828"/>
      <c r="AB46" s="1827">
        <v>42442</v>
      </c>
      <c r="AC46" s="1828"/>
      <c r="AD46" s="1827">
        <v>42443</v>
      </c>
      <c r="AE46" s="1828"/>
      <c r="AF46" s="1827">
        <v>42444</v>
      </c>
      <c r="AG46" s="1828"/>
      <c r="AH46" s="1827">
        <v>42445</v>
      </c>
      <c r="AI46" s="1828"/>
      <c r="AJ46" s="1827">
        <v>42446</v>
      </c>
      <c r="AK46" s="1828"/>
      <c r="AL46" s="1827">
        <v>42447</v>
      </c>
      <c r="AM46" s="1828"/>
      <c r="AN46" s="1827">
        <v>42448</v>
      </c>
      <c r="AO46" s="1828"/>
      <c r="AP46" s="1827">
        <v>42449</v>
      </c>
      <c r="AQ46" s="1828"/>
      <c r="AR46" s="1827">
        <v>42450</v>
      </c>
      <c r="AS46" s="1828"/>
      <c r="AT46" s="1827">
        <v>42451</v>
      </c>
      <c r="AU46" s="1828"/>
      <c r="AV46" s="1827">
        <v>42452</v>
      </c>
      <c r="AW46" s="1828"/>
      <c r="AX46" s="1827">
        <v>42453</v>
      </c>
      <c r="AY46" s="1828"/>
      <c r="AZ46" s="1827">
        <v>42454</v>
      </c>
      <c r="BA46" s="1828"/>
      <c r="BB46" s="1827">
        <v>42455</v>
      </c>
      <c r="BC46" s="1828"/>
      <c r="BD46" s="1827">
        <v>42456</v>
      </c>
      <c r="BE46" s="1828"/>
      <c r="BF46" s="1827">
        <v>42457</v>
      </c>
      <c r="BG46" s="1828"/>
      <c r="BH46" s="1827">
        <v>42458</v>
      </c>
      <c r="BI46" s="1828"/>
      <c r="BJ46" s="1827">
        <v>42459</v>
      </c>
      <c r="BK46" s="1828"/>
      <c r="BL46" s="1827">
        <v>42460</v>
      </c>
      <c r="BM46" s="1828"/>
      <c r="BN46" s="1827">
        <v>42461</v>
      </c>
      <c r="BO46" s="1828"/>
      <c r="BP46" s="1827">
        <v>42462</v>
      </c>
      <c r="BQ46" s="1828"/>
      <c r="BR46" s="1827">
        <v>42463</v>
      </c>
      <c r="BS46" s="1828"/>
      <c r="BU46" s="809" t="s">
        <v>78</v>
      </c>
      <c r="BV46" s="1827">
        <v>42468</v>
      </c>
      <c r="BW46" s="1828"/>
      <c r="BX46" s="1827">
        <v>42469</v>
      </c>
      <c r="BY46" s="1828"/>
      <c r="BZ46" s="1827">
        <v>42470</v>
      </c>
      <c r="CA46" s="1828"/>
      <c r="CB46" s="1827">
        <v>42471</v>
      </c>
      <c r="CC46" s="1828"/>
      <c r="CD46" s="1827">
        <v>42472</v>
      </c>
      <c r="CE46" s="1828"/>
      <c r="CF46" s="1827">
        <v>42473</v>
      </c>
      <c r="CG46" s="1828"/>
      <c r="CH46" s="1827">
        <v>42474</v>
      </c>
      <c r="CI46" s="1828"/>
      <c r="CJ46" s="1827">
        <v>42475</v>
      </c>
      <c r="CK46" s="1828"/>
      <c r="CL46" s="1827">
        <v>42476</v>
      </c>
      <c r="CM46" s="1828"/>
      <c r="CN46" s="1827">
        <v>42477</v>
      </c>
      <c r="CO46" s="1828"/>
      <c r="CP46" s="1827">
        <v>42478</v>
      </c>
      <c r="CQ46" s="1828"/>
      <c r="CR46" s="1827">
        <v>42479</v>
      </c>
      <c r="CS46" s="1828"/>
      <c r="CT46" s="1827">
        <v>42480</v>
      </c>
      <c r="CU46" s="1828"/>
      <c r="CV46" s="1827">
        <v>42481</v>
      </c>
      <c r="CW46" s="1828"/>
      <c r="CX46" s="1827"/>
      <c r="CY46" s="1828"/>
      <c r="CZ46" s="1827"/>
      <c r="DA46" s="1828"/>
      <c r="DB46" s="1827"/>
      <c r="DC46" s="1828"/>
      <c r="DD46" s="1827"/>
      <c r="DE46" s="1828"/>
      <c r="DF46" s="1827"/>
      <c r="DG46" s="1828"/>
      <c r="DH46" s="1827"/>
      <c r="DI46" s="1828"/>
      <c r="DJ46" s="1827"/>
      <c r="DK46" s="1828"/>
      <c r="DL46" s="1827"/>
      <c r="DM46" s="1828"/>
      <c r="DN46" s="1827"/>
      <c r="DO46" s="1828"/>
      <c r="DP46" s="1827"/>
      <c r="DQ46" s="1828"/>
      <c r="DR46" s="1827"/>
      <c r="DS46" s="1828"/>
      <c r="DT46" s="1827"/>
      <c r="DU46" s="1828"/>
      <c r="DV46" s="1827"/>
      <c r="DW46" s="1828"/>
      <c r="DX46" s="1827"/>
      <c r="DY46" s="1828"/>
      <c r="DZ46" s="1827"/>
      <c r="EA46" s="1828"/>
      <c r="EB46" s="1827"/>
      <c r="EC46" s="1828"/>
      <c r="ED46" s="1827"/>
      <c r="EE46" s="1828"/>
      <c r="EF46" s="1827"/>
      <c r="EG46" s="1828"/>
      <c r="EH46" s="1827"/>
      <c r="EI46" s="1828"/>
      <c r="EJ46" s="1827"/>
      <c r="EK46" s="1828"/>
      <c r="EL46" s="1827"/>
      <c r="EM46" s="1828"/>
    </row>
    <row r="47" spans="1:143" ht="16.5">
      <c r="A47" s="809" t="s">
        <v>79</v>
      </c>
      <c r="B47" s="1825">
        <f>B46</f>
        <v>42429</v>
      </c>
      <c r="C47" s="1826"/>
      <c r="D47" s="1825">
        <f>D46</f>
        <v>42430</v>
      </c>
      <c r="E47" s="1826"/>
      <c r="F47" s="1825">
        <f>F46</f>
        <v>42431</v>
      </c>
      <c r="G47" s="1826"/>
      <c r="H47" s="1825">
        <f>H46</f>
        <v>42432</v>
      </c>
      <c r="I47" s="1826"/>
      <c r="J47" s="1825">
        <f>J46</f>
        <v>42433</v>
      </c>
      <c r="K47" s="1826"/>
      <c r="L47" s="1825">
        <f>L46</f>
        <v>42434</v>
      </c>
      <c r="M47" s="1826"/>
      <c r="N47" s="1825">
        <f>N46</f>
        <v>42435</v>
      </c>
      <c r="O47" s="1826"/>
      <c r="P47" s="1825">
        <f>P46</f>
        <v>42436</v>
      </c>
      <c r="Q47" s="1826"/>
      <c r="R47" s="1825">
        <f>R46</f>
        <v>42437</v>
      </c>
      <c r="S47" s="1826"/>
      <c r="T47" s="1825">
        <f>T46</f>
        <v>42438</v>
      </c>
      <c r="U47" s="1826"/>
      <c r="V47" s="1825">
        <f>V46</f>
        <v>42439</v>
      </c>
      <c r="W47" s="1826"/>
      <c r="X47" s="1825">
        <f>X46</f>
        <v>42440</v>
      </c>
      <c r="Y47" s="1826"/>
      <c r="Z47" s="1825">
        <f>Z46</f>
        <v>42441</v>
      </c>
      <c r="AA47" s="1826"/>
      <c r="AB47" s="1825">
        <f>AB46</f>
        <v>42442</v>
      </c>
      <c r="AC47" s="1826"/>
      <c r="AD47" s="1825">
        <f>AD46</f>
        <v>42443</v>
      </c>
      <c r="AE47" s="1826"/>
      <c r="AF47" s="1825">
        <f>AF46</f>
        <v>42444</v>
      </c>
      <c r="AG47" s="1826"/>
      <c r="AH47" s="1825">
        <f>AH46</f>
        <v>42445</v>
      </c>
      <c r="AI47" s="1826"/>
      <c r="AJ47" s="1825">
        <f>AJ46</f>
        <v>42446</v>
      </c>
      <c r="AK47" s="1826"/>
      <c r="AL47" s="1825">
        <f>AL46</f>
        <v>42447</v>
      </c>
      <c r="AM47" s="1826"/>
      <c r="AN47" s="1825">
        <f>AN46</f>
        <v>42448</v>
      </c>
      <c r="AO47" s="1826"/>
      <c r="AP47" s="1825">
        <f>AP46</f>
        <v>42449</v>
      </c>
      <c r="AQ47" s="1826"/>
      <c r="AR47" s="1825">
        <f>AR46</f>
        <v>42450</v>
      </c>
      <c r="AS47" s="1826"/>
      <c r="AT47" s="1825">
        <f>AT46</f>
        <v>42451</v>
      </c>
      <c r="AU47" s="1826"/>
      <c r="AV47" s="1825">
        <f>AV46</f>
        <v>42452</v>
      </c>
      <c r="AW47" s="1826"/>
      <c r="AX47" s="1825">
        <f>AX46</f>
        <v>42453</v>
      </c>
      <c r="AY47" s="1826"/>
      <c r="AZ47" s="1825">
        <f>AZ46</f>
        <v>42454</v>
      </c>
      <c r="BA47" s="1826"/>
      <c r="BB47" s="1825">
        <f>BB46</f>
        <v>42455</v>
      </c>
      <c r="BC47" s="1826"/>
      <c r="BD47" s="1825">
        <f>BD46</f>
        <v>42456</v>
      </c>
      <c r="BE47" s="1826"/>
      <c r="BF47" s="1825">
        <f>BF46</f>
        <v>42457</v>
      </c>
      <c r="BG47" s="1826"/>
      <c r="BH47" s="1825">
        <f>BH46</f>
        <v>42458</v>
      </c>
      <c r="BI47" s="1826"/>
      <c r="BJ47" s="1825">
        <f>BJ46</f>
        <v>42459</v>
      </c>
      <c r="BK47" s="1826"/>
      <c r="BL47" s="1825">
        <f>BL46</f>
        <v>42460</v>
      </c>
      <c r="BM47" s="1826"/>
      <c r="BN47" s="1825">
        <f>BN46</f>
        <v>42461</v>
      </c>
      <c r="BO47" s="1826"/>
      <c r="BP47" s="1825">
        <f>BP46</f>
        <v>42462</v>
      </c>
      <c r="BQ47" s="1826"/>
      <c r="BR47" s="1825">
        <f>BR46</f>
        <v>42463</v>
      </c>
      <c r="BS47" s="1826"/>
      <c r="BU47" s="809" t="s">
        <v>79</v>
      </c>
      <c r="BV47" s="1825">
        <f>BV46</f>
        <v>42468</v>
      </c>
      <c r="BW47" s="1826"/>
      <c r="BX47" s="1825">
        <f>BX46</f>
        <v>42469</v>
      </c>
      <c r="BY47" s="1826"/>
      <c r="BZ47" s="1825">
        <f>BZ46</f>
        <v>42470</v>
      </c>
      <c r="CA47" s="1826"/>
      <c r="CB47" s="1825">
        <f>CB46</f>
        <v>42471</v>
      </c>
      <c r="CC47" s="1826"/>
      <c r="CD47" s="1825">
        <f>CD46</f>
        <v>42472</v>
      </c>
      <c r="CE47" s="1826"/>
      <c r="CF47" s="1825">
        <f>CF46</f>
        <v>42473</v>
      </c>
      <c r="CG47" s="1826"/>
      <c r="CH47" s="1825">
        <f>CH46</f>
        <v>42474</v>
      </c>
      <c r="CI47" s="1826"/>
      <c r="CJ47" s="1825">
        <f>CJ46</f>
        <v>42475</v>
      </c>
      <c r="CK47" s="1826"/>
      <c r="CL47" s="1825">
        <f>CL46</f>
        <v>42476</v>
      </c>
      <c r="CM47" s="1826"/>
      <c r="CN47" s="1825">
        <f>CN46</f>
        <v>42477</v>
      </c>
      <c r="CO47" s="1826"/>
      <c r="CP47" s="1825">
        <f>CP46</f>
        <v>42478</v>
      </c>
      <c r="CQ47" s="1826"/>
      <c r="CR47" s="1825">
        <f>CR46</f>
        <v>42479</v>
      </c>
      <c r="CS47" s="1826"/>
      <c r="CT47" s="1825">
        <f>CT46</f>
        <v>42480</v>
      </c>
      <c r="CU47" s="1826"/>
      <c r="CV47" s="1825">
        <f>CV46</f>
        <v>42481</v>
      </c>
      <c r="CW47" s="1826"/>
      <c r="CX47" s="1825"/>
      <c r="CY47" s="1826"/>
      <c r="CZ47" s="1825"/>
      <c r="DA47" s="1826"/>
      <c r="DB47" s="1825"/>
      <c r="DC47" s="1826"/>
      <c r="DD47" s="1825"/>
      <c r="DE47" s="1826"/>
      <c r="DF47" s="1825"/>
      <c r="DG47" s="1826"/>
      <c r="DH47" s="1825"/>
      <c r="DI47" s="1826"/>
      <c r="DJ47" s="1825"/>
      <c r="DK47" s="1826"/>
      <c r="DL47" s="1825"/>
      <c r="DM47" s="1826"/>
      <c r="DN47" s="1825"/>
      <c r="DO47" s="1826"/>
      <c r="DP47" s="1825"/>
      <c r="DQ47" s="1826"/>
      <c r="DR47" s="1825"/>
      <c r="DS47" s="1826"/>
      <c r="DT47" s="1825"/>
      <c r="DU47" s="1826"/>
      <c r="DV47" s="1825"/>
      <c r="DW47" s="1826"/>
      <c r="DX47" s="1825"/>
      <c r="DY47" s="1826"/>
      <c r="DZ47" s="1825"/>
      <c r="EA47" s="1826"/>
      <c r="EB47" s="1825"/>
      <c r="EC47" s="1826"/>
      <c r="ED47" s="1825"/>
      <c r="EE47" s="1826"/>
      <c r="EF47" s="1825"/>
      <c r="EG47" s="1826"/>
      <c r="EH47" s="1825"/>
      <c r="EI47" s="1826"/>
      <c r="EJ47" s="1825"/>
      <c r="EK47" s="1826"/>
      <c r="EL47" s="1825"/>
      <c r="EM47" s="1826"/>
    </row>
    <row r="48" spans="1:143" ht="16.5">
      <c r="A48" s="810"/>
      <c r="B48" s="1823"/>
      <c r="C48" s="1824"/>
      <c r="D48" s="1823"/>
      <c r="E48" s="1824"/>
      <c r="F48" s="1823"/>
      <c r="G48" s="1824"/>
      <c r="H48" s="1823"/>
      <c r="I48" s="1824"/>
      <c r="J48" s="1823"/>
      <c r="K48" s="1824"/>
      <c r="L48" s="1823"/>
      <c r="M48" s="1824"/>
      <c r="N48" s="1823"/>
      <c r="O48" s="1824"/>
      <c r="P48" s="1823"/>
      <c r="Q48" s="1824"/>
      <c r="R48" s="1823"/>
      <c r="S48" s="1824"/>
      <c r="T48" s="1823"/>
      <c r="U48" s="1824"/>
      <c r="V48" s="1823"/>
      <c r="W48" s="1824"/>
      <c r="X48" s="1823"/>
      <c r="Y48" s="1824"/>
      <c r="Z48" s="1823"/>
      <c r="AA48" s="1824"/>
      <c r="AB48" s="1823"/>
      <c r="AC48" s="1824"/>
      <c r="AD48" s="1823"/>
      <c r="AE48" s="1824"/>
      <c r="AF48" s="1823"/>
      <c r="AG48" s="1824"/>
      <c r="AH48" s="1823"/>
      <c r="AI48" s="1824"/>
      <c r="AJ48" s="1823"/>
      <c r="AK48" s="1824"/>
      <c r="AL48" s="1823"/>
      <c r="AM48" s="1824"/>
      <c r="AN48" s="1823"/>
      <c r="AO48" s="1824"/>
      <c r="AP48" s="1823"/>
      <c r="AQ48" s="1824"/>
      <c r="AR48" s="1823"/>
      <c r="AS48" s="1824"/>
      <c r="AT48" s="1823"/>
      <c r="AU48" s="1824"/>
      <c r="AV48" s="1823"/>
      <c r="AW48" s="1824"/>
      <c r="AX48" s="1823"/>
      <c r="AY48" s="1824"/>
      <c r="AZ48" s="1823"/>
      <c r="BA48" s="1824"/>
      <c r="BB48" s="1823"/>
      <c r="BC48" s="1824"/>
      <c r="BD48" s="1823"/>
      <c r="BE48" s="1824"/>
      <c r="BF48" s="1823"/>
      <c r="BG48" s="1824"/>
      <c r="BH48" s="1823"/>
      <c r="BI48" s="1824"/>
      <c r="BJ48" s="1823"/>
      <c r="BK48" s="1824"/>
      <c r="BL48" s="1823"/>
      <c r="BM48" s="1824"/>
      <c r="BN48" s="1823"/>
      <c r="BO48" s="1824"/>
      <c r="BP48" s="1823"/>
      <c r="BQ48" s="1824"/>
      <c r="BR48" s="1823"/>
      <c r="BS48" s="1824"/>
      <c r="BU48" s="810"/>
      <c r="BV48" s="1823"/>
      <c r="BW48" s="1824"/>
      <c r="BX48" s="1823"/>
      <c r="BY48" s="1824"/>
      <c r="BZ48" s="1823"/>
      <c r="CA48" s="1824"/>
      <c r="CB48" s="1823"/>
      <c r="CC48" s="1824"/>
      <c r="CD48" s="1823"/>
      <c r="CE48" s="1824"/>
      <c r="CF48" s="1823"/>
      <c r="CG48" s="1824"/>
      <c r="CH48" s="1823"/>
      <c r="CI48" s="1824"/>
      <c r="CJ48" s="1823"/>
      <c r="CK48" s="1824"/>
      <c r="CL48" s="1823"/>
      <c r="CM48" s="1824"/>
      <c r="CN48" s="1823"/>
      <c r="CO48" s="1824"/>
      <c r="CP48" s="1823"/>
      <c r="CQ48" s="1824"/>
      <c r="CR48" s="1823"/>
      <c r="CS48" s="1824"/>
      <c r="CT48" s="1823"/>
      <c r="CU48" s="1824"/>
      <c r="CV48" s="1823"/>
      <c r="CW48" s="1824"/>
      <c r="CX48" s="1823"/>
      <c r="CY48" s="1824"/>
      <c r="CZ48" s="1823"/>
      <c r="DA48" s="1824"/>
      <c r="DB48" s="1823"/>
      <c r="DC48" s="1824"/>
      <c r="DD48" s="1823"/>
      <c r="DE48" s="1824"/>
      <c r="DF48" s="1823"/>
      <c r="DG48" s="1824"/>
      <c r="DH48" s="1823"/>
      <c r="DI48" s="1824"/>
      <c r="DJ48" s="1823"/>
      <c r="DK48" s="1824"/>
      <c r="DL48" s="1823"/>
      <c r="DM48" s="1824"/>
      <c r="DN48" s="1823"/>
      <c r="DO48" s="1824"/>
      <c r="DP48" s="1823"/>
      <c r="DQ48" s="1824"/>
      <c r="DR48" s="1823"/>
      <c r="DS48" s="1824"/>
      <c r="DT48" s="1823"/>
      <c r="DU48" s="1824"/>
      <c r="DV48" s="1823"/>
      <c r="DW48" s="1824"/>
      <c r="DX48" s="1823"/>
      <c r="DY48" s="1824"/>
      <c r="DZ48" s="1823"/>
      <c r="EA48" s="1824"/>
      <c r="EB48" s="1823"/>
      <c r="EC48" s="1824"/>
      <c r="ED48" s="1823"/>
      <c r="EE48" s="1824"/>
      <c r="EF48" s="1823"/>
      <c r="EG48" s="1824"/>
      <c r="EH48" s="1823"/>
      <c r="EI48" s="1824"/>
      <c r="EJ48" s="1823"/>
      <c r="EK48" s="1824"/>
      <c r="EL48" s="1823"/>
      <c r="EM48" s="1824"/>
    </row>
    <row r="49" spans="1:143" ht="16.5">
      <c r="A49" s="813" t="s">
        <v>80</v>
      </c>
      <c r="B49" s="1821" t="s">
        <v>81</v>
      </c>
      <c r="C49" s="1822"/>
      <c r="D49" s="1821" t="s">
        <v>82</v>
      </c>
      <c r="E49" s="1822"/>
      <c r="F49" s="1821" t="s">
        <v>82</v>
      </c>
      <c r="G49" s="1822"/>
      <c r="H49" s="1821" t="s">
        <v>81</v>
      </c>
      <c r="I49" s="1822"/>
      <c r="J49" s="1821" t="s">
        <v>81</v>
      </c>
      <c r="K49" s="1822"/>
      <c r="L49" s="1821" t="s">
        <v>81</v>
      </c>
      <c r="M49" s="1822"/>
      <c r="N49" s="1821" t="s">
        <v>81</v>
      </c>
      <c r="O49" s="1822"/>
      <c r="P49" s="1821" t="s">
        <v>173</v>
      </c>
      <c r="Q49" s="1822"/>
      <c r="R49" s="1821" t="s">
        <v>82</v>
      </c>
      <c r="S49" s="1822"/>
      <c r="T49" s="1821" t="s">
        <v>82</v>
      </c>
      <c r="U49" s="1822"/>
      <c r="V49" s="1821" t="s">
        <v>173</v>
      </c>
      <c r="W49" s="1822"/>
      <c r="X49" s="1821" t="s">
        <v>173</v>
      </c>
      <c r="Y49" s="1822"/>
      <c r="Z49" s="1821" t="s">
        <v>173</v>
      </c>
      <c r="AA49" s="1822"/>
      <c r="AB49" s="1821" t="s">
        <v>173</v>
      </c>
      <c r="AC49" s="1822"/>
      <c r="AD49" s="1821" t="s">
        <v>173</v>
      </c>
      <c r="AE49" s="1822"/>
      <c r="AF49" s="1821" t="s">
        <v>82</v>
      </c>
      <c r="AG49" s="1822"/>
      <c r="AH49" s="1821" t="s">
        <v>82</v>
      </c>
      <c r="AI49" s="1822"/>
      <c r="AJ49" s="1821" t="s">
        <v>173</v>
      </c>
      <c r="AK49" s="1822"/>
      <c r="AL49" s="1821" t="s">
        <v>173</v>
      </c>
      <c r="AM49" s="1822"/>
      <c r="AN49" s="1821" t="s">
        <v>173</v>
      </c>
      <c r="AO49" s="1822"/>
      <c r="AP49" s="1821" t="s">
        <v>173</v>
      </c>
      <c r="AQ49" s="1822"/>
      <c r="AR49" s="1821" t="s">
        <v>173</v>
      </c>
      <c r="AS49" s="1822"/>
      <c r="AT49" s="1821" t="s">
        <v>82</v>
      </c>
      <c r="AU49" s="1822"/>
      <c r="AV49" s="1821" t="s">
        <v>82</v>
      </c>
      <c r="AW49" s="1822"/>
      <c r="AX49" s="1821" t="s">
        <v>83</v>
      </c>
      <c r="AY49" s="1822"/>
      <c r="AZ49" s="1821" t="s">
        <v>83</v>
      </c>
      <c r="BA49" s="1822"/>
      <c r="BB49" s="1821" t="s">
        <v>83</v>
      </c>
      <c r="BC49" s="1822"/>
      <c r="BD49" s="1821" t="s">
        <v>83</v>
      </c>
      <c r="BE49" s="1822"/>
      <c r="BF49" s="1821" t="s">
        <v>83</v>
      </c>
      <c r="BG49" s="1822"/>
      <c r="BH49" s="1821" t="s">
        <v>82</v>
      </c>
      <c r="BI49" s="1822"/>
      <c r="BJ49" s="1821" t="s">
        <v>82</v>
      </c>
      <c r="BK49" s="1822"/>
      <c r="BL49" s="1821" t="s">
        <v>173</v>
      </c>
      <c r="BM49" s="1822"/>
      <c r="BN49" s="1821" t="s">
        <v>173</v>
      </c>
      <c r="BO49" s="1822"/>
      <c r="BP49" s="1821" t="s">
        <v>84</v>
      </c>
      <c r="BQ49" s="1822"/>
      <c r="BR49" s="1821" t="s">
        <v>84</v>
      </c>
      <c r="BS49" s="1822"/>
      <c r="BU49" s="813" t="s">
        <v>80</v>
      </c>
      <c r="BV49" s="1821" t="s">
        <v>83</v>
      </c>
      <c r="BW49" s="1822"/>
      <c r="BX49" s="814" t="s">
        <v>82</v>
      </c>
      <c r="BY49" s="815"/>
      <c r="BZ49" s="1821" t="s">
        <v>82</v>
      </c>
      <c r="CA49" s="1822"/>
      <c r="CB49" s="1821" t="s">
        <v>83</v>
      </c>
      <c r="CC49" s="1822"/>
      <c r="CD49" s="1821" t="s">
        <v>83</v>
      </c>
      <c r="CE49" s="1822"/>
      <c r="CF49" s="1821" t="s">
        <v>83</v>
      </c>
      <c r="CG49" s="1822"/>
      <c r="CH49" s="1821" t="s">
        <v>83</v>
      </c>
      <c r="CI49" s="1822"/>
      <c r="CJ49" s="1821" t="s">
        <v>642</v>
      </c>
      <c r="CK49" s="1822"/>
      <c r="CL49" s="814" t="s">
        <v>82</v>
      </c>
      <c r="CM49" s="815"/>
      <c r="CN49" s="1821" t="s">
        <v>82</v>
      </c>
      <c r="CO49" s="1822"/>
      <c r="CP49" s="1821" t="s">
        <v>642</v>
      </c>
      <c r="CQ49" s="1822"/>
      <c r="CR49" s="1821" t="s">
        <v>642</v>
      </c>
      <c r="CS49" s="1822"/>
      <c r="CT49" s="1821" t="s">
        <v>642</v>
      </c>
      <c r="CU49" s="1822"/>
      <c r="CV49" s="1821" t="s">
        <v>642</v>
      </c>
      <c r="CW49" s="1822"/>
      <c r="CX49" s="1821"/>
      <c r="CY49" s="1822"/>
      <c r="CZ49" s="1821"/>
      <c r="DA49" s="1822"/>
      <c r="DB49" s="1821"/>
      <c r="DC49" s="1822"/>
      <c r="DD49" s="1821"/>
      <c r="DE49" s="1822"/>
      <c r="DF49" s="1821"/>
      <c r="DG49" s="1822"/>
      <c r="DH49" s="1821"/>
      <c r="DI49" s="1822"/>
      <c r="DJ49" s="1821"/>
      <c r="DK49" s="1822"/>
      <c r="DL49" s="1821"/>
      <c r="DM49" s="1822"/>
      <c r="DN49" s="1821"/>
      <c r="DO49" s="1822"/>
      <c r="DP49" s="1821"/>
      <c r="DQ49" s="1822"/>
      <c r="DR49" s="1821"/>
      <c r="DS49" s="1822"/>
      <c r="DT49" s="1821"/>
      <c r="DU49" s="1822"/>
      <c r="DV49" s="1821"/>
      <c r="DW49" s="1822"/>
      <c r="DX49" s="1821"/>
      <c r="DY49" s="1822"/>
      <c r="DZ49" s="1821"/>
      <c r="EA49" s="1822"/>
      <c r="EB49" s="1821"/>
      <c r="EC49" s="1822"/>
      <c r="ED49" s="1821"/>
      <c r="EE49" s="1822"/>
      <c r="EF49" s="1821"/>
      <c r="EG49" s="1822"/>
      <c r="EH49" s="1821"/>
      <c r="EI49" s="1822"/>
      <c r="EJ49" s="1821"/>
      <c r="EK49" s="1822"/>
      <c r="EL49" s="1821"/>
      <c r="EM49" s="1822"/>
    </row>
    <row r="50" spans="1:143" ht="16.5">
      <c r="A50" s="813" t="s">
        <v>85</v>
      </c>
      <c r="B50" s="1821" t="s">
        <v>86</v>
      </c>
      <c r="C50" s="1822"/>
      <c r="D50" s="1821"/>
      <c r="E50" s="1822"/>
      <c r="F50" s="1821"/>
      <c r="G50" s="1822"/>
      <c r="H50" s="1821" t="s">
        <v>86</v>
      </c>
      <c r="I50" s="1822"/>
      <c r="J50" s="1821" t="s">
        <v>86</v>
      </c>
      <c r="K50" s="1822"/>
      <c r="L50" s="1821" t="s">
        <v>86</v>
      </c>
      <c r="M50" s="1822"/>
      <c r="N50" s="1821" t="s">
        <v>86</v>
      </c>
      <c r="O50" s="1822"/>
      <c r="P50" s="1821" t="s">
        <v>174</v>
      </c>
      <c r="Q50" s="1822"/>
      <c r="R50" s="1821"/>
      <c r="S50" s="1822"/>
      <c r="T50" s="1821"/>
      <c r="U50" s="1822"/>
      <c r="V50" s="1821" t="s">
        <v>174</v>
      </c>
      <c r="W50" s="1822"/>
      <c r="X50" s="1821" t="s">
        <v>174</v>
      </c>
      <c r="Y50" s="1822"/>
      <c r="Z50" s="1821" t="s">
        <v>174</v>
      </c>
      <c r="AA50" s="1822"/>
      <c r="AB50" s="1821" t="s">
        <v>174</v>
      </c>
      <c r="AC50" s="1822"/>
      <c r="AD50" s="1821" t="s">
        <v>174</v>
      </c>
      <c r="AE50" s="1822"/>
      <c r="AF50" s="1821"/>
      <c r="AG50" s="1822"/>
      <c r="AH50" s="1821"/>
      <c r="AI50" s="1822"/>
      <c r="AJ50" s="1821" t="s">
        <v>174</v>
      </c>
      <c r="AK50" s="1822"/>
      <c r="AL50" s="1821" t="s">
        <v>174</v>
      </c>
      <c r="AM50" s="1822"/>
      <c r="AN50" s="1821" t="s">
        <v>174</v>
      </c>
      <c r="AO50" s="1822"/>
      <c r="AP50" s="1821" t="s">
        <v>174</v>
      </c>
      <c r="AQ50" s="1822"/>
      <c r="AR50" s="1821" t="s">
        <v>174</v>
      </c>
      <c r="AS50" s="1822"/>
      <c r="AT50" s="1821"/>
      <c r="AU50" s="1822"/>
      <c r="AV50" s="1821"/>
      <c r="AW50" s="1822"/>
      <c r="AX50" s="1821" t="s">
        <v>87</v>
      </c>
      <c r="AY50" s="1822"/>
      <c r="AZ50" s="1821" t="s">
        <v>87</v>
      </c>
      <c r="BA50" s="1822"/>
      <c r="BB50" s="1821" t="s">
        <v>87</v>
      </c>
      <c r="BC50" s="1822"/>
      <c r="BD50" s="1821" t="s">
        <v>87</v>
      </c>
      <c r="BE50" s="1822"/>
      <c r="BF50" s="1821" t="s">
        <v>87</v>
      </c>
      <c r="BG50" s="1822"/>
      <c r="BH50" s="1821"/>
      <c r="BI50" s="1822"/>
      <c r="BJ50" s="1821"/>
      <c r="BK50" s="1822"/>
      <c r="BL50" s="1821" t="s">
        <v>174</v>
      </c>
      <c r="BM50" s="1822"/>
      <c r="BN50" s="1821" t="s">
        <v>174</v>
      </c>
      <c r="BO50" s="1822"/>
      <c r="BP50" s="1821" t="s">
        <v>88</v>
      </c>
      <c r="BQ50" s="1822"/>
      <c r="BR50" s="1821" t="s">
        <v>88</v>
      </c>
      <c r="BS50" s="1822"/>
      <c r="BU50" s="813" t="s">
        <v>85</v>
      </c>
      <c r="BV50" s="1821" t="s">
        <v>87</v>
      </c>
      <c r="BW50" s="1822"/>
      <c r="BX50" s="814"/>
      <c r="BY50" s="815"/>
      <c r="BZ50" s="1821"/>
      <c r="CA50" s="1822"/>
      <c r="CB50" s="1821" t="s">
        <v>87</v>
      </c>
      <c r="CC50" s="1822"/>
      <c r="CD50" s="1821" t="s">
        <v>87</v>
      </c>
      <c r="CE50" s="1822"/>
      <c r="CF50" s="1821" t="s">
        <v>87</v>
      </c>
      <c r="CG50" s="1822"/>
      <c r="CH50" s="1821" t="s">
        <v>87</v>
      </c>
      <c r="CI50" s="1822"/>
      <c r="CJ50" s="1821" t="s">
        <v>643</v>
      </c>
      <c r="CK50" s="1822"/>
      <c r="CL50" s="814"/>
      <c r="CM50" s="815"/>
      <c r="CN50" s="1821"/>
      <c r="CO50" s="1822"/>
      <c r="CP50" s="1821" t="s">
        <v>643</v>
      </c>
      <c r="CQ50" s="1822"/>
      <c r="CR50" s="1821" t="s">
        <v>643</v>
      </c>
      <c r="CS50" s="1822"/>
      <c r="CT50" s="1821" t="s">
        <v>643</v>
      </c>
      <c r="CU50" s="1822"/>
      <c r="CV50" s="1821" t="s">
        <v>643</v>
      </c>
      <c r="CW50" s="1822"/>
      <c r="CX50" s="1821"/>
      <c r="CY50" s="1822"/>
      <c r="CZ50" s="1821"/>
      <c r="DA50" s="1822"/>
      <c r="DB50" s="1821"/>
      <c r="DC50" s="1822"/>
      <c r="DD50" s="1821"/>
      <c r="DE50" s="1822"/>
      <c r="DF50" s="1821"/>
      <c r="DG50" s="1822"/>
      <c r="DH50" s="1821"/>
      <c r="DI50" s="1822"/>
      <c r="DJ50" s="1821"/>
      <c r="DK50" s="1822"/>
      <c r="DL50" s="1821"/>
      <c r="DM50" s="1822"/>
      <c r="DN50" s="1821"/>
      <c r="DO50" s="1822"/>
      <c r="DP50" s="1821"/>
      <c r="DQ50" s="1822"/>
      <c r="DR50" s="1821"/>
      <c r="DS50" s="1822"/>
      <c r="DT50" s="1821"/>
      <c r="DU50" s="1822"/>
      <c r="DV50" s="1821"/>
      <c r="DW50" s="1822"/>
      <c r="DX50" s="1821"/>
      <c r="DY50" s="1822"/>
      <c r="DZ50" s="1821"/>
      <c r="EA50" s="1822"/>
      <c r="EB50" s="1821"/>
      <c r="EC50" s="1822"/>
      <c r="ED50" s="1821"/>
      <c r="EE50" s="1822"/>
      <c r="EF50" s="1821"/>
      <c r="EG50" s="1822"/>
      <c r="EH50" s="1821"/>
      <c r="EI50" s="1822"/>
      <c r="EJ50" s="1821"/>
      <c r="EK50" s="1822"/>
      <c r="EL50" s="1821"/>
      <c r="EM50" s="1822"/>
    </row>
    <row r="51" spans="1:143" ht="16.5">
      <c r="A51" s="813" t="s">
        <v>89</v>
      </c>
      <c r="B51" s="1821" t="s">
        <v>90</v>
      </c>
      <c r="C51" s="1822"/>
      <c r="D51" s="1821"/>
      <c r="E51" s="1822"/>
      <c r="F51" s="1821"/>
      <c r="G51" s="1822"/>
      <c r="H51" s="1821" t="s">
        <v>90</v>
      </c>
      <c r="I51" s="1822"/>
      <c r="J51" s="1821" t="s">
        <v>90</v>
      </c>
      <c r="K51" s="1822"/>
      <c r="L51" s="1821" t="s">
        <v>90</v>
      </c>
      <c r="M51" s="1822"/>
      <c r="N51" s="1821" t="s">
        <v>90</v>
      </c>
      <c r="O51" s="1822"/>
      <c r="P51" s="1821" t="s">
        <v>90</v>
      </c>
      <c r="Q51" s="1822"/>
      <c r="R51" s="1821"/>
      <c r="S51" s="1822"/>
      <c r="T51" s="1821"/>
      <c r="U51" s="1822"/>
      <c r="V51" s="1821" t="s">
        <v>90</v>
      </c>
      <c r="W51" s="1822"/>
      <c r="X51" s="1821" t="s">
        <v>90</v>
      </c>
      <c r="Y51" s="1822"/>
      <c r="Z51" s="1821" t="s">
        <v>90</v>
      </c>
      <c r="AA51" s="1822"/>
      <c r="AB51" s="1821" t="s">
        <v>90</v>
      </c>
      <c r="AC51" s="1822"/>
      <c r="AD51" s="1821" t="s">
        <v>90</v>
      </c>
      <c r="AE51" s="1822"/>
      <c r="AF51" s="1821"/>
      <c r="AG51" s="1822"/>
      <c r="AH51" s="1821"/>
      <c r="AI51" s="1822"/>
      <c r="AJ51" s="1821" t="s">
        <v>90</v>
      </c>
      <c r="AK51" s="1822"/>
      <c r="AL51" s="1821" t="s">
        <v>90</v>
      </c>
      <c r="AM51" s="1822"/>
      <c r="AN51" s="1821" t="s">
        <v>90</v>
      </c>
      <c r="AO51" s="1822"/>
      <c r="AP51" s="1821" t="s">
        <v>90</v>
      </c>
      <c r="AQ51" s="1822"/>
      <c r="AR51" s="1821" t="s">
        <v>90</v>
      </c>
      <c r="AS51" s="1822"/>
      <c r="AT51" s="1821"/>
      <c r="AU51" s="1822"/>
      <c r="AV51" s="1821"/>
      <c r="AW51" s="1822"/>
      <c r="AX51" s="1821" t="s">
        <v>90</v>
      </c>
      <c r="AY51" s="1822"/>
      <c r="AZ51" s="1821" t="s">
        <v>90</v>
      </c>
      <c r="BA51" s="1822"/>
      <c r="BB51" s="1821" t="s">
        <v>90</v>
      </c>
      <c r="BC51" s="1822"/>
      <c r="BD51" s="1821" t="s">
        <v>90</v>
      </c>
      <c r="BE51" s="1822"/>
      <c r="BF51" s="1821" t="s">
        <v>90</v>
      </c>
      <c r="BG51" s="1822"/>
      <c r="BH51" s="1821"/>
      <c r="BI51" s="1822"/>
      <c r="BJ51" s="1821"/>
      <c r="BK51" s="1822"/>
      <c r="BL51" s="1821" t="s">
        <v>90</v>
      </c>
      <c r="BM51" s="1822"/>
      <c r="BN51" s="1821" t="s">
        <v>90</v>
      </c>
      <c r="BO51" s="1822"/>
      <c r="BP51" s="1821" t="s">
        <v>91</v>
      </c>
      <c r="BQ51" s="1822"/>
      <c r="BR51" s="1821" t="s">
        <v>91</v>
      </c>
      <c r="BS51" s="1822"/>
      <c r="BU51" s="813" t="s">
        <v>89</v>
      </c>
      <c r="BV51" s="1821" t="s">
        <v>90</v>
      </c>
      <c r="BW51" s="1822"/>
      <c r="BX51" s="814"/>
      <c r="BY51" s="815"/>
      <c r="BZ51" s="1821"/>
      <c r="CA51" s="1822"/>
      <c r="CB51" s="1821" t="s">
        <v>90</v>
      </c>
      <c r="CC51" s="1822"/>
      <c r="CD51" s="1821" t="s">
        <v>90</v>
      </c>
      <c r="CE51" s="1822"/>
      <c r="CF51" s="1821" t="s">
        <v>90</v>
      </c>
      <c r="CG51" s="1822"/>
      <c r="CH51" s="1821" t="s">
        <v>90</v>
      </c>
      <c r="CI51" s="1822"/>
      <c r="CJ51" s="1821" t="s">
        <v>90</v>
      </c>
      <c r="CK51" s="1822"/>
      <c r="CL51" s="814"/>
      <c r="CM51" s="815"/>
      <c r="CN51" s="1821"/>
      <c r="CO51" s="1822"/>
      <c r="CP51" s="1821" t="s">
        <v>90</v>
      </c>
      <c r="CQ51" s="1822"/>
      <c r="CR51" s="1821" t="s">
        <v>90</v>
      </c>
      <c r="CS51" s="1822"/>
      <c r="CT51" s="1821" t="s">
        <v>90</v>
      </c>
      <c r="CU51" s="1822"/>
      <c r="CV51" s="1821" t="s">
        <v>90</v>
      </c>
      <c r="CW51" s="1822"/>
      <c r="CX51" s="1821"/>
      <c r="CY51" s="1822"/>
      <c r="CZ51" s="1821"/>
      <c r="DA51" s="1822"/>
      <c r="DB51" s="1821"/>
      <c r="DC51" s="1822"/>
      <c r="DD51" s="1821"/>
      <c r="DE51" s="1822"/>
      <c r="DF51" s="1821"/>
      <c r="DG51" s="1822"/>
      <c r="DH51" s="1821"/>
      <c r="DI51" s="1822"/>
      <c r="DJ51" s="1821"/>
      <c r="DK51" s="1822"/>
      <c r="DL51" s="1821"/>
      <c r="DM51" s="1822"/>
      <c r="DN51" s="1821"/>
      <c r="DO51" s="1822"/>
      <c r="DP51" s="1821"/>
      <c r="DQ51" s="1822"/>
      <c r="DR51" s="1821"/>
      <c r="DS51" s="1822"/>
      <c r="DT51" s="1821"/>
      <c r="DU51" s="1822"/>
      <c r="DV51" s="1821"/>
      <c r="DW51" s="1822"/>
      <c r="DX51" s="1821"/>
      <c r="DY51" s="1822"/>
      <c r="DZ51" s="1821"/>
      <c r="EA51" s="1822"/>
      <c r="EB51" s="1821"/>
      <c r="EC51" s="1822"/>
      <c r="ED51" s="1821"/>
      <c r="EE51" s="1822"/>
      <c r="EF51" s="1821"/>
      <c r="EG51" s="1822"/>
      <c r="EH51" s="1821"/>
      <c r="EI51" s="1822"/>
      <c r="EJ51" s="1821"/>
      <c r="EK51" s="1822"/>
      <c r="EL51" s="1821"/>
      <c r="EM51" s="1822"/>
    </row>
    <row r="52" spans="1:143" ht="16.5">
      <c r="A52" s="813" t="s">
        <v>92</v>
      </c>
      <c r="B52" s="1821" t="s">
        <v>93</v>
      </c>
      <c r="C52" s="1822"/>
      <c r="D52" s="1821" t="s">
        <v>94</v>
      </c>
      <c r="E52" s="1822"/>
      <c r="F52" s="1821" t="s">
        <v>94</v>
      </c>
      <c r="G52" s="1822"/>
      <c r="H52" s="1821" t="s">
        <v>93</v>
      </c>
      <c r="I52" s="1822"/>
      <c r="J52" s="1821" t="s">
        <v>93</v>
      </c>
      <c r="K52" s="1822"/>
      <c r="L52" s="1821" t="s">
        <v>93</v>
      </c>
      <c r="M52" s="1822"/>
      <c r="N52" s="1821" t="s">
        <v>93</v>
      </c>
      <c r="O52" s="1822"/>
      <c r="P52" s="1821" t="s">
        <v>93</v>
      </c>
      <c r="Q52" s="1822"/>
      <c r="R52" s="1821" t="s">
        <v>94</v>
      </c>
      <c r="S52" s="1822"/>
      <c r="T52" s="1821" t="s">
        <v>94</v>
      </c>
      <c r="U52" s="1822"/>
      <c r="V52" s="1821" t="s">
        <v>93</v>
      </c>
      <c r="W52" s="1822"/>
      <c r="X52" s="1821" t="s">
        <v>93</v>
      </c>
      <c r="Y52" s="1822"/>
      <c r="Z52" s="1821" t="s">
        <v>93</v>
      </c>
      <c r="AA52" s="1822"/>
      <c r="AB52" s="1821" t="s">
        <v>93</v>
      </c>
      <c r="AC52" s="1822"/>
      <c r="AD52" s="1821" t="s">
        <v>93</v>
      </c>
      <c r="AE52" s="1822"/>
      <c r="AF52" s="1821" t="s">
        <v>94</v>
      </c>
      <c r="AG52" s="1822"/>
      <c r="AH52" s="1821" t="s">
        <v>94</v>
      </c>
      <c r="AI52" s="1822"/>
      <c r="AJ52" s="1821" t="s">
        <v>93</v>
      </c>
      <c r="AK52" s="1822"/>
      <c r="AL52" s="1821" t="s">
        <v>93</v>
      </c>
      <c r="AM52" s="1822"/>
      <c r="AN52" s="1821" t="s">
        <v>93</v>
      </c>
      <c r="AO52" s="1822"/>
      <c r="AP52" s="1821" t="s">
        <v>93</v>
      </c>
      <c r="AQ52" s="1822"/>
      <c r="AR52" s="1821" t="s">
        <v>93</v>
      </c>
      <c r="AS52" s="1822"/>
      <c r="AT52" s="1821" t="s">
        <v>94</v>
      </c>
      <c r="AU52" s="1822"/>
      <c r="AV52" s="1821" t="s">
        <v>94</v>
      </c>
      <c r="AW52" s="1822"/>
      <c r="AX52" s="1821" t="s">
        <v>93</v>
      </c>
      <c r="AY52" s="1822"/>
      <c r="AZ52" s="1821" t="s">
        <v>93</v>
      </c>
      <c r="BA52" s="1822"/>
      <c r="BB52" s="1821" t="s">
        <v>93</v>
      </c>
      <c r="BC52" s="1822"/>
      <c r="BD52" s="1821" t="s">
        <v>93</v>
      </c>
      <c r="BE52" s="1822"/>
      <c r="BF52" s="1821" t="s">
        <v>93</v>
      </c>
      <c r="BG52" s="1822"/>
      <c r="BH52" s="1821" t="s">
        <v>94</v>
      </c>
      <c r="BI52" s="1822"/>
      <c r="BJ52" s="1821" t="s">
        <v>94</v>
      </c>
      <c r="BK52" s="1822"/>
      <c r="BL52" s="1821" t="s">
        <v>93</v>
      </c>
      <c r="BM52" s="1822"/>
      <c r="BN52" s="1821" t="s">
        <v>93</v>
      </c>
      <c r="BO52" s="1822"/>
      <c r="BP52" s="1821" t="s">
        <v>95</v>
      </c>
      <c r="BQ52" s="1822"/>
      <c r="BR52" s="1821" t="s">
        <v>95</v>
      </c>
      <c r="BS52" s="1822"/>
      <c r="BU52" s="813" t="s">
        <v>92</v>
      </c>
      <c r="BV52" s="1821" t="s">
        <v>93</v>
      </c>
      <c r="BW52" s="1822"/>
      <c r="BX52" s="814" t="s">
        <v>94</v>
      </c>
      <c r="BY52" s="815"/>
      <c r="BZ52" s="1821" t="s">
        <v>94</v>
      </c>
      <c r="CA52" s="1822"/>
      <c r="CB52" s="1821" t="s">
        <v>93</v>
      </c>
      <c r="CC52" s="1822"/>
      <c r="CD52" s="1821" t="s">
        <v>93</v>
      </c>
      <c r="CE52" s="1822"/>
      <c r="CF52" s="1821" t="s">
        <v>93</v>
      </c>
      <c r="CG52" s="1822"/>
      <c r="CH52" s="1821" t="s">
        <v>93</v>
      </c>
      <c r="CI52" s="1822"/>
      <c r="CJ52" s="1821" t="s">
        <v>93</v>
      </c>
      <c r="CK52" s="1822"/>
      <c r="CL52" s="814" t="s">
        <v>94</v>
      </c>
      <c r="CM52" s="815"/>
      <c r="CN52" s="1821" t="s">
        <v>94</v>
      </c>
      <c r="CO52" s="1822"/>
      <c r="CP52" s="1821" t="s">
        <v>93</v>
      </c>
      <c r="CQ52" s="1822"/>
      <c r="CR52" s="1821" t="s">
        <v>93</v>
      </c>
      <c r="CS52" s="1822"/>
      <c r="CT52" s="1821" t="s">
        <v>93</v>
      </c>
      <c r="CU52" s="1822"/>
      <c r="CV52" s="1821" t="s">
        <v>93</v>
      </c>
      <c r="CW52" s="1822"/>
      <c r="CX52" s="1821"/>
      <c r="CY52" s="1822"/>
      <c r="CZ52" s="1821"/>
      <c r="DA52" s="1822"/>
      <c r="DB52" s="1821"/>
      <c r="DC52" s="1822"/>
      <c r="DD52" s="1821"/>
      <c r="DE52" s="1822"/>
      <c r="DF52" s="1821"/>
      <c r="DG52" s="1822"/>
      <c r="DH52" s="1821"/>
      <c r="DI52" s="1822"/>
      <c r="DJ52" s="1821"/>
      <c r="DK52" s="1822"/>
      <c r="DL52" s="1821"/>
      <c r="DM52" s="1822"/>
      <c r="DN52" s="1821"/>
      <c r="DO52" s="1822"/>
      <c r="DP52" s="1821"/>
      <c r="DQ52" s="1822"/>
      <c r="DR52" s="1821"/>
      <c r="DS52" s="1822"/>
      <c r="DT52" s="1821"/>
      <c r="DU52" s="1822"/>
      <c r="DV52" s="1821"/>
      <c r="DW52" s="1822"/>
      <c r="DX52" s="1821"/>
      <c r="DY52" s="1822"/>
      <c r="DZ52" s="1821"/>
      <c r="EA52" s="1822"/>
      <c r="EB52" s="1821"/>
      <c r="EC52" s="1822"/>
      <c r="ED52" s="1821"/>
      <c r="EE52" s="1822"/>
      <c r="EF52" s="1821"/>
      <c r="EG52" s="1822"/>
      <c r="EH52" s="1821"/>
      <c r="EI52" s="1822"/>
      <c r="EJ52" s="1821"/>
      <c r="EK52" s="1822"/>
      <c r="EL52" s="1821"/>
      <c r="EM52" s="1822"/>
    </row>
    <row r="53" spans="1:143" ht="16.5">
      <c r="A53" s="816"/>
      <c r="B53" s="1819">
        <v>1</v>
      </c>
      <c r="C53" s="1820"/>
      <c r="D53" s="1821"/>
      <c r="E53" s="1822"/>
      <c r="F53" s="1821"/>
      <c r="G53" s="1822"/>
      <c r="H53" s="1821">
        <v>2</v>
      </c>
      <c r="I53" s="1822"/>
      <c r="J53" s="1821">
        <v>3</v>
      </c>
      <c r="K53" s="1822"/>
      <c r="L53" s="1821">
        <v>4</v>
      </c>
      <c r="M53" s="1822"/>
      <c r="N53" s="1821">
        <v>5</v>
      </c>
      <c r="O53" s="1822"/>
      <c r="P53" s="1821">
        <v>6</v>
      </c>
      <c r="Q53" s="1822"/>
      <c r="R53" s="1821"/>
      <c r="S53" s="1822"/>
      <c r="T53" s="1821"/>
      <c r="U53" s="1822"/>
      <c r="V53" s="1821">
        <v>7</v>
      </c>
      <c r="W53" s="1822"/>
      <c r="X53" s="1821">
        <v>8</v>
      </c>
      <c r="Y53" s="1822"/>
      <c r="Z53" s="1821">
        <v>9</v>
      </c>
      <c r="AA53" s="1822"/>
      <c r="AB53" s="1821">
        <v>10</v>
      </c>
      <c r="AC53" s="1822"/>
      <c r="AD53" s="1821">
        <v>11</v>
      </c>
      <c r="AE53" s="1822"/>
      <c r="AF53" s="1821"/>
      <c r="AG53" s="1822"/>
      <c r="AH53" s="1821"/>
      <c r="AI53" s="1822"/>
      <c r="AJ53" s="1821">
        <v>12</v>
      </c>
      <c r="AK53" s="1822"/>
      <c r="AL53" s="1821">
        <v>13</v>
      </c>
      <c r="AM53" s="1822"/>
      <c r="AN53" s="1821">
        <v>14</v>
      </c>
      <c r="AO53" s="1822"/>
      <c r="AP53" s="1821">
        <v>15</v>
      </c>
      <c r="AQ53" s="1822"/>
      <c r="AR53" s="1821">
        <v>16</v>
      </c>
      <c r="AS53" s="1822"/>
      <c r="AT53" s="1819"/>
      <c r="AU53" s="1820"/>
      <c r="AV53" s="1821"/>
      <c r="AW53" s="1822"/>
      <c r="AX53" s="1821">
        <v>1</v>
      </c>
      <c r="AY53" s="1822"/>
      <c r="AZ53" s="1821">
        <v>2</v>
      </c>
      <c r="BA53" s="1822"/>
      <c r="BB53" s="1821">
        <v>3</v>
      </c>
      <c r="BC53" s="1822"/>
      <c r="BD53" s="1821">
        <v>4</v>
      </c>
      <c r="BE53" s="1822"/>
      <c r="BF53" s="1821">
        <v>5</v>
      </c>
      <c r="BG53" s="1822"/>
      <c r="BH53" s="1819"/>
      <c r="BI53" s="1820"/>
      <c r="BJ53" s="1821"/>
      <c r="BK53" s="1822"/>
      <c r="BL53" s="1819">
        <v>17</v>
      </c>
      <c r="BM53" s="1820"/>
      <c r="BN53" s="1821">
        <v>18</v>
      </c>
      <c r="BO53" s="1822"/>
      <c r="BP53" s="1821">
        <v>19</v>
      </c>
      <c r="BQ53" s="1822"/>
      <c r="BR53" s="1821">
        <v>20</v>
      </c>
      <c r="BS53" s="1822"/>
      <c r="BU53" s="816"/>
      <c r="BV53" s="1819">
        <v>1</v>
      </c>
      <c r="BW53" s="1820"/>
      <c r="BX53" s="814"/>
      <c r="BY53" s="815"/>
      <c r="BZ53" s="1821"/>
      <c r="CA53" s="1822"/>
      <c r="CB53" s="1821">
        <v>2</v>
      </c>
      <c r="CC53" s="1822"/>
      <c r="CD53" s="1821">
        <v>3</v>
      </c>
      <c r="CE53" s="1822"/>
      <c r="CF53" s="1821">
        <v>4</v>
      </c>
      <c r="CG53" s="1822"/>
      <c r="CH53" s="1821">
        <v>5</v>
      </c>
      <c r="CI53" s="1822"/>
      <c r="CJ53" s="1821">
        <v>6</v>
      </c>
      <c r="CK53" s="1822"/>
      <c r="CL53" s="814"/>
      <c r="CM53" s="815"/>
      <c r="CN53" s="1821"/>
      <c r="CO53" s="1822"/>
      <c r="CP53" s="1821">
        <v>7</v>
      </c>
      <c r="CQ53" s="1822"/>
      <c r="CR53" s="1821">
        <v>8</v>
      </c>
      <c r="CS53" s="1822"/>
      <c r="CT53" s="1821">
        <v>9</v>
      </c>
      <c r="CU53" s="1822"/>
      <c r="CV53" s="1821">
        <v>10</v>
      </c>
      <c r="CW53" s="1822"/>
      <c r="CX53" s="1821"/>
      <c r="CY53" s="1822"/>
      <c r="CZ53" s="1821"/>
      <c r="DA53" s="1822"/>
      <c r="DB53" s="1821"/>
      <c r="DC53" s="1822"/>
      <c r="DD53" s="1821"/>
      <c r="DE53" s="1822"/>
      <c r="DF53" s="1821"/>
      <c r="DG53" s="1822"/>
      <c r="DH53" s="1821"/>
      <c r="DI53" s="1822"/>
      <c r="DJ53" s="1821"/>
      <c r="DK53" s="1822"/>
      <c r="DL53" s="1821"/>
      <c r="DM53" s="1822"/>
      <c r="DN53" s="1819"/>
      <c r="DO53" s="1820"/>
      <c r="DP53" s="1821"/>
      <c r="DQ53" s="1822"/>
      <c r="DR53" s="1821"/>
      <c r="DS53" s="1822"/>
      <c r="DT53" s="1821"/>
      <c r="DU53" s="1822"/>
      <c r="DV53" s="1821"/>
      <c r="DW53" s="1822"/>
      <c r="DX53" s="1821"/>
      <c r="DY53" s="1822"/>
      <c r="DZ53" s="1821"/>
      <c r="EA53" s="1822"/>
      <c r="EB53" s="1819"/>
      <c r="EC53" s="1820"/>
      <c r="ED53" s="1821"/>
      <c r="EE53" s="1822"/>
      <c r="EF53" s="1819"/>
      <c r="EG53" s="1820"/>
      <c r="EH53" s="1821"/>
      <c r="EI53" s="1822"/>
      <c r="EJ53" s="1821"/>
      <c r="EK53" s="1822"/>
      <c r="EL53" s="1821"/>
      <c r="EM53" s="1822"/>
    </row>
    <row r="54" spans="1:143" ht="16.5">
      <c r="A54" s="819" t="s">
        <v>96</v>
      </c>
      <c r="B54" s="820"/>
      <c r="C54" s="820"/>
      <c r="D54" s="821"/>
      <c r="E54" s="821"/>
      <c r="F54" s="821" t="s">
        <v>644</v>
      </c>
      <c r="G54" s="821"/>
      <c r="H54" s="821"/>
      <c r="I54" s="821"/>
      <c r="J54" s="821"/>
      <c r="K54" s="821"/>
      <c r="L54" s="821"/>
      <c r="M54" s="821"/>
      <c r="N54" s="821"/>
      <c r="O54" s="821" t="s">
        <v>645</v>
      </c>
      <c r="P54" s="821"/>
      <c r="Q54" s="821"/>
      <c r="R54" s="821"/>
      <c r="S54" s="821"/>
      <c r="T54" s="821"/>
      <c r="U54" s="821"/>
      <c r="V54" s="821"/>
      <c r="W54" s="822" t="s">
        <v>646</v>
      </c>
      <c r="X54" s="821"/>
      <c r="Y54" s="821"/>
      <c r="Z54" s="821"/>
      <c r="AA54" s="821"/>
      <c r="AB54" s="821"/>
      <c r="AC54" s="821"/>
      <c r="AD54" s="821"/>
      <c r="AE54" s="821"/>
      <c r="AF54" s="821"/>
      <c r="AG54" s="821"/>
      <c r="AH54" s="821"/>
      <c r="AI54" s="821"/>
      <c r="AJ54" s="821"/>
      <c r="AK54" s="821"/>
      <c r="AL54" s="821"/>
      <c r="AM54" s="821"/>
      <c r="AN54" s="821"/>
      <c r="AO54" s="821"/>
      <c r="AP54" s="821"/>
      <c r="AQ54" s="821"/>
      <c r="AR54" s="821"/>
      <c r="AS54" s="821"/>
      <c r="AT54" s="820"/>
      <c r="AU54" s="820"/>
      <c r="AV54" s="821"/>
      <c r="AW54" s="821"/>
      <c r="AX54" s="821"/>
      <c r="AY54" s="821"/>
      <c r="AZ54" s="821"/>
      <c r="BA54" s="821"/>
      <c r="BB54" s="821"/>
      <c r="BC54" s="821"/>
      <c r="BD54" s="821"/>
      <c r="BE54" s="821"/>
      <c r="BF54" s="821"/>
      <c r="BG54" s="821"/>
      <c r="BH54" s="821"/>
      <c r="BI54" s="821"/>
      <c r="BJ54" s="821"/>
      <c r="BK54" s="821"/>
      <c r="BL54" s="821"/>
      <c r="BM54" s="821"/>
      <c r="BN54" s="821" t="s">
        <v>646</v>
      </c>
      <c r="BO54" s="821"/>
      <c r="BP54" s="821"/>
      <c r="BQ54" s="821"/>
      <c r="BR54" s="821"/>
      <c r="BS54" s="823"/>
      <c r="BU54" s="819" t="s">
        <v>96</v>
      </c>
      <c r="BV54" s="820"/>
      <c r="BW54" s="820"/>
      <c r="BX54" s="821"/>
      <c r="BY54" s="821"/>
      <c r="BZ54" s="821" t="s">
        <v>645</v>
      </c>
      <c r="CA54" s="821"/>
      <c r="CB54" s="821"/>
      <c r="CC54" s="821"/>
      <c r="CD54" s="821"/>
      <c r="CE54" s="821"/>
      <c r="CF54" s="821"/>
      <c r="CG54" s="821"/>
      <c r="CH54" s="821"/>
      <c r="CI54" s="821" t="s">
        <v>647</v>
      </c>
      <c r="CJ54" s="821"/>
      <c r="CK54" s="821"/>
      <c r="CL54" s="821"/>
      <c r="CM54" s="821"/>
      <c r="CN54" s="821"/>
      <c r="CO54" s="821"/>
      <c r="CP54" s="821"/>
      <c r="CQ54" s="821" t="s">
        <v>648</v>
      </c>
      <c r="CR54" s="821"/>
      <c r="CS54" s="821"/>
      <c r="CT54" s="821"/>
      <c r="CU54" s="821"/>
      <c r="CV54" s="821"/>
      <c r="CW54" s="821"/>
      <c r="CX54" s="821"/>
      <c r="CY54" s="821"/>
      <c r="CZ54" s="821"/>
      <c r="DA54" s="821"/>
      <c r="DB54" s="821"/>
      <c r="DC54" s="821"/>
      <c r="DD54" s="821"/>
      <c r="DE54" s="821"/>
      <c r="DF54" s="821"/>
      <c r="DG54" s="821"/>
      <c r="DH54" s="821"/>
      <c r="DI54" s="821"/>
      <c r="DJ54" s="821"/>
      <c r="DK54" s="821"/>
      <c r="DL54" s="821"/>
      <c r="DM54" s="821"/>
      <c r="DN54" s="820"/>
      <c r="DO54" s="820"/>
      <c r="DP54" s="821"/>
      <c r="DQ54" s="821"/>
      <c r="DR54" s="821"/>
      <c r="DS54" s="821"/>
      <c r="DT54" s="821"/>
      <c r="DU54" s="821"/>
      <c r="DV54" s="821"/>
      <c r="DW54" s="821"/>
      <c r="DX54" s="821"/>
      <c r="DY54" s="821"/>
      <c r="DZ54" s="821"/>
      <c r="EA54" s="821"/>
      <c r="EB54" s="821"/>
      <c r="EC54" s="821"/>
      <c r="ED54" s="821"/>
      <c r="EE54" s="821"/>
      <c r="EF54" s="821"/>
      <c r="EG54" s="821"/>
      <c r="EH54" s="821"/>
      <c r="EI54" s="821"/>
      <c r="EJ54" s="821"/>
      <c r="EK54" s="821"/>
      <c r="EL54" s="821"/>
      <c r="EM54" s="823"/>
    </row>
    <row r="55" spans="1:143" ht="16.5">
      <c r="A55" s="824" t="s">
        <v>97</v>
      </c>
      <c r="B55" s="825"/>
      <c r="C55" s="804"/>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25"/>
      <c r="AY55" s="825"/>
      <c r="AZ55" s="804"/>
      <c r="BA55" s="804"/>
      <c r="BB55" s="804"/>
      <c r="BC55" s="820"/>
      <c r="BD55" s="804"/>
      <c r="BE55" s="804"/>
      <c r="BF55" s="804"/>
      <c r="BG55" s="804"/>
      <c r="BH55" s="804"/>
      <c r="BI55" s="825"/>
      <c r="BJ55" s="825"/>
      <c r="BK55" s="825"/>
      <c r="BL55" s="804"/>
      <c r="BM55" s="804"/>
      <c r="BN55" s="825"/>
      <c r="BO55" s="804"/>
      <c r="BP55" s="804"/>
      <c r="BQ55" s="804"/>
      <c r="BR55" s="804"/>
      <c r="BS55" s="826"/>
      <c r="BU55" s="824" t="s">
        <v>97</v>
      </c>
      <c r="BV55" s="820"/>
      <c r="BW55" s="804"/>
      <c r="BX55" s="804"/>
      <c r="BY55" s="804"/>
      <c r="BZ55" s="804"/>
      <c r="CA55" s="804"/>
      <c r="CB55" s="804"/>
      <c r="CC55" s="804"/>
      <c r="CD55" s="804"/>
      <c r="CE55" s="804"/>
      <c r="CF55" s="804"/>
      <c r="CG55" s="804"/>
      <c r="CH55" s="804"/>
      <c r="CI55" s="804"/>
      <c r="CJ55" s="804"/>
      <c r="CK55" s="804"/>
      <c r="CL55" s="804"/>
      <c r="CM55" s="804"/>
      <c r="CN55" s="804"/>
      <c r="CO55" s="804"/>
      <c r="CP55" s="804"/>
      <c r="CQ55" s="804"/>
      <c r="CR55" s="804"/>
      <c r="CS55" s="804"/>
      <c r="CT55" s="804"/>
      <c r="CU55" s="804"/>
      <c r="CV55" s="804"/>
      <c r="CW55" s="804"/>
      <c r="CX55" s="804"/>
      <c r="CY55" s="804"/>
      <c r="CZ55" s="804"/>
      <c r="DA55" s="804"/>
      <c r="DB55" s="804"/>
      <c r="DC55" s="804"/>
      <c r="DD55" s="804"/>
      <c r="DE55" s="804"/>
      <c r="DF55" s="804"/>
      <c r="DG55" s="804"/>
      <c r="DH55" s="804"/>
      <c r="DI55" s="804"/>
      <c r="DJ55" s="804"/>
      <c r="DK55" s="804"/>
      <c r="DL55" s="804"/>
      <c r="DM55" s="804"/>
      <c r="DN55" s="804"/>
      <c r="DO55" s="804"/>
      <c r="DP55" s="804"/>
      <c r="DQ55" s="804"/>
      <c r="DR55" s="825"/>
      <c r="DS55" s="825"/>
      <c r="DT55" s="804"/>
      <c r="DU55" s="804"/>
      <c r="DV55" s="804"/>
      <c r="DW55" s="804"/>
      <c r="DX55" s="804"/>
      <c r="DY55" s="804"/>
      <c r="DZ55" s="804"/>
      <c r="EA55" s="804"/>
      <c r="EB55" s="804"/>
      <c r="EC55" s="825"/>
      <c r="ED55" s="825"/>
      <c r="EE55" s="825"/>
      <c r="EF55" s="804"/>
      <c r="EG55" s="804"/>
      <c r="EH55" s="825"/>
      <c r="EI55" s="804"/>
      <c r="EJ55" s="804"/>
      <c r="EK55" s="804"/>
      <c r="EL55" s="804"/>
      <c r="EM55" s="826"/>
    </row>
    <row r="56" spans="1:143" ht="16.5">
      <c r="A56" s="827"/>
      <c r="B56" s="828"/>
      <c r="C56" s="829"/>
      <c r="D56" s="830"/>
      <c r="E56" s="829"/>
      <c r="F56" s="830"/>
      <c r="G56" s="829"/>
      <c r="H56" s="830"/>
      <c r="I56" s="829"/>
      <c r="J56" s="830"/>
      <c r="K56" s="831"/>
      <c r="L56" s="830"/>
      <c r="M56" s="829"/>
      <c r="N56" s="830"/>
      <c r="O56" s="829"/>
      <c r="P56" s="830"/>
      <c r="Q56" s="831"/>
      <c r="R56" s="830"/>
      <c r="S56" s="829"/>
      <c r="T56" s="831"/>
      <c r="U56" s="829"/>
      <c r="V56" s="831"/>
      <c r="W56" s="829"/>
      <c r="X56" s="831"/>
      <c r="Y56" s="829"/>
      <c r="Z56" s="830"/>
      <c r="AA56" s="829"/>
      <c r="AB56" s="830"/>
      <c r="AC56" s="829"/>
      <c r="AD56" s="831"/>
      <c r="AE56" s="829"/>
      <c r="AF56" s="830"/>
      <c r="AG56" s="829"/>
      <c r="AH56" s="831"/>
      <c r="AI56" s="829"/>
      <c r="AJ56" s="830"/>
      <c r="AK56" s="829"/>
      <c r="AL56" s="831"/>
      <c r="AM56" s="829"/>
      <c r="AN56" s="831"/>
      <c r="AO56" s="829"/>
      <c r="AP56" s="831"/>
      <c r="AQ56" s="829"/>
      <c r="AR56" s="832"/>
      <c r="AS56" s="833"/>
      <c r="AT56" s="830"/>
      <c r="AU56" s="833"/>
      <c r="AV56" s="830"/>
      <c r="AW56" s="829"/>
      <c r="AX56" s="830" t="s">
        <v>90</v>
      </c>
      <c r="AY56" s="831"/>
      <c r="AZ56" s="830" t="s">
        <v>98</v>
      </c>
      <c r="BA56" s="829"/>
      <c r="BB56" s="831" t="s">
        <v>98</v>
      </c>
      <c r="BC56" s="834"/>
      <c r="BD56" s="830" t="s">
        <v>98</v>
      </c>
      <c r="BE56" s="833"/>
      <c r="BF56" s="831"/>
      <c r="BG56" s="829"/>
      <c r="BH56" s="831"/>
      <c r="BI56" s="829"/>
      <c r="BJ56" s="831"/>
      <c r="BK56" s="829"/>
      <c r="BL56" s="830"/>
      <c r="BM56" s="829"/>
      <c r="BN56" s="831"/>
      <c r="BO56" s="829"/>
      <c r="BP56" s="830"/>
      <c r="BQ56" s="829"/>
      <c r="BR56" s="830"/>
      <c r="BS56" s="829"/>
      <c r="BU56" s="835"/>
      <c r="BV56" s="832"/>
      <c r="BW56" s="833"/>
      <c r="BX56" s="831"/>
      <c r="BY56" s="829"/>
      <c r="BZ56" s="830"/>
      <c r="CA56" s="829"/>
      <c r="CB56" s="830"/>
      <c r="CC56" s="829"/>
      <c r="CD56" s="830" t="s">
        <v>98</v>
      </c>
      <c r="CE56" s="833"/>
      <c r="CF56" s="830"/>
      <c r="CG56" s="829"/>
      <c r="CH56" s="830"/>
      <c r="CI56" s="829"/>
      <c r="CJ56" s="830" t="s">
        <v>98</v>
      </c>
      <c r="CK56" s="833"/>
      <c r="CL56" s="830"/>
      <c r="CM56" s="829"/>
      <c r="CN56" s="831"/>
      <c r="CO56" s="829"/>
      <c r="CP56" s="831"/>
      <c r="CQ56" s="829"/>
      <c r="CR56" s="831"/>
      <c r="CS56" s="829"/>
      <c r="CT56" s="830"/>
      <c r="CU56" s="829"/>
      <c r="CV56" s="830"/>
      <c r="CW56" s="829"/>
      <c r="CX56" s="831"/>
      <c r="CY56" s="829"/>
      <c r="CZ56" s="830"/>
      <c r="DA56" s="829"/>
      <c r="DB56" s="831"/>
      <c r="DC56" s="829"/>
      <c r="DD56" s="830"/>
      <c r="DE56" s="829"/>
      <c r="DF56" s="831"/>
      <c r="DG56" s="829"/>
      <c r="DH56" s="831"/>
      <c r="DI56" s="829"/>
      <c r="DJ56" s="831"/>
      <c r="DK56" s="829"/>
      <c r="DL56" s="831"/>
      <c r="DM56" s="829"/>
      <c r="DN56" s="831"/>
      <c r="DO56" s="829"/>
      <c r="DP56" s="830"/>
      <c r="DQ56" s="829"/>
      <c r="DR56" s="831"/>
      <c r="DS56" s="829"/>
      <c r="DT56" s="830"/>
      <c r="DU56" s="829"/>
      <c r="DV56" s="831"/>
      <c r="DW56" s="829"/>
      <c r="DX56" s="831"/>
      <c r="DY56" s="829"/>
      <c r="DZ56" s="831"/>
      <c r="EA56" s="829"/>
      <c r="EB56" s="831"/>
      <c r="EC56" s="829"/>
      <c r="ED56" s="831"/>
      <c r="EE56" s="829"/>
      <c r="EF56" s="831"/>
      <c r="EG56" s="829"/>
      <c r="EH56" s="831"/>
      <c r="EI56" s="829"/>
      <c r="EJ56" s="830"/>
      <c r="EK56" s="829"/>
      <c r="EL56" s="830"/>
      <c r="EM56" s="829"/>
    </row>
    <row r="57" spans="1:143" ht="16.5">
      <c r="A57" s="827"/>
      <c r="B57" s="828"/>
      <c r="C57" s="836"/>
      <c r="D57" s="828"/>
      <c r="E57" s="836"/>
      <c r="F57" s="828"/>
      <c r="G57" s="836"/>
      <c r="H57" s="828"/>
      <c r="I57" s="836"/>
      <c r="J57" s="828"/>
      <c r="K57" s="837"/>
      <c r="L57" s="828"/>
      <c r="M57" s="836"/>
      <c r="N57" s="828"/>
      <c r="O57" s="836"/>
      <c r="P57" s="828"/>
      <c r="Q57" s="837"/>
      <c r="R57" s="828"/>
      <c r="S57" s="836"/>
      <c r="T57" s="837"/>
      <c r="U57" s="836"/>
      <c r="V57" s="837"/>
      <c r="W57" s="836"/>
      <c r="X57" s="837"/>
      <c r="Y57" s="836"/>
      <c r="Z57" s="828"/>
      <c r="AA57" s="836"/>
      <c r="AB57" s="828"/>
      <c r="AC57" s="836"/>
      <c r="AD57" s="837"/>
      <c r="AE57" s="836"/>
      <c r="AF57" s="828"/>
      <c r="AG57" s="836"/>
      <c r="AH57" s="837"/>
      <c r="AI57" s="836"/>
      <c r="AJ57" s="828"/>
      <c r="AK57" s="836"/>
      <c r="AL57" s="837"/>
      <c r="AM57" s="836"/>
      <c r="AN57" s="837"/>
      <c r="AO57" s="836"/>
      <c r="AP57" s="837"/>
      <c r="AQ57" s="836"/>
      <c r="AR57" s="838"/>
      <c r="AS57" s="839"/>
      <c r="AT57" s="828"/>
      <c r="AU57" s="839"/>
      <c r="AV57" s="828"/>
      <c r="AW57" s="836"/>
      <c r="AX57" s="828" t="s">
        <v>93</v>
      </c>
      <c r="AY57" s="837" t="s">
        <v>99</v>
      </c>
      <c r="AZ57" s="828" t="s">
        <v>100</v>
      </c>
      <c r="BA57" s="836"/>
      <c r="BB57" s="837" t="s">
        <v>100</v>
      </c>
      <c r="BC57" s="840"/>
      <c r="BD57" s="828" t="s">
        <v>100</v>
      </c>
      <c r="BE57" s="836" t="s">
        <v>99</v>
      </c>
      <c r="BF57" s="837"/>
      <c r="BG57" s="836"/>
      <c r="BH57" s="1817"/>
      <c r="BI57" s="1818"/>
      <c r="BJ57" s="837"/>
      <c r="BK57" s="836"/>
      <c r="BL57" s="1817" t="s">
        <v>101</v>
      </c>
      <c r="BM57" s="1818"/>
      <c r="BN57" s="837"/>
      <c r="BO57" s="836"/>
      <c r="BP57" s="1817"/>
      <c r="BQ57" s="1818"/>
      <c r="BR57" s="828"/>
      <c r="BS57" s="836"/>
      <c r="BU57" s="835"/>
      <c r="BV57" s="838"/>
      <c r="BW57" s="839"/>
      <c r="BX57" s="837"/>
      <c r="BY57" s="836"/>
      <c r="BZ57" s="828"/>
      <c r="CA57" s="836"/>
      <c r="CB57" s="828"/>
      <c r="CC57" s="836"/>
      <c r="CD57" s="828" t="s">
        <v>100</v>
      </c>
      <c r="CE57" s="839"/>
      <c r="CF57" s="828"/>
      <c r="CG57" s="836"/>
      <c r="CH57" s="828"/>
      <c r="CI57" s="836"/>
      <c r="CJ57" s="828" t="s">
        <v>100</v>
      </c>
      <c r="CK57" s="839"/>
      <c r="CL57" s="828"/>
      <c r="CM57" s="836"/>
      <c r="CN57" s="837"/>
      <c r="CO57" s="836"/>
      <c r="CP57" s="837"/>
      <c r="CQ57" s="836"/>
      <c r="CR57" s="837"/>
      <c r="CS57" s="836"/>
      <c r="CT57" s="828"/>
      <c r="CU57" s="836"/>
      <c r="CV57" s="828"/>
      <c r="CW57" s="836"/>
      <c r="CX57" s="837"/>
      <c r="CY57" s="836"/>
      <c r="CZ57" s="828"/>
      <c r="DA57" s="836"/>
      <c r="DB57" s="837"/>
      <c r="DC57" s="836"/>
      <c r="DD57" s="828"/>
      <c r="DE57" s="836"/>
      <c r="DF57" s="837"/>
      <c r="DG57" s="836"/>
      <c r="DH57" s="837"/>
      <c r="DI57" s="836"/>
      <c r="DJ57" s="837"/>
      <c r="DK57" s="836"/>
      <c r="DL57" s="837"/>
      <c r="DM57" s="836"/>
      <c r="DN57" s="837"/>
      <c r="DO57" s="836"/>
      <c r="DP57" s="828"/>
      <c r="DQ57" s="836"/>
      <c r="DR57" s="837"/>
      <c r="DS57" s="836"/>
      <c r="DT57" s="828"/>
      <c r="DU57" s="836"/>
      <c r="DV57" s="837"/>
      <c r="DW57" s="836"/>
      <c r="DX57" s="837"/>
      <c r="DY57" s="836"/>
      <c r="DZ57" s="837"/>
      <c r="EA57" s="836"/>
      <c r="EB57" s="1817"/>
      <c r="EC57" s="1818"/>
      <c r="ED57" s="837"/>
      <c r="EE57" s="836"/>
      <c r="EF57" s="837"/>
      <c r="EG57" s="836"/>
      <c r="EH57" s="837"/>
      <c r="EI57" s="836"/>
      <c r="EJ57" s="1817"/>
      <c r="EK57" s="1818"/>
      <c r="EL57" s="828"/>
      <c r="EM57" s="836"/>
    </row>
    <row r="58" spans="1:143" ht="16.5">
      <c r="A58" s="813" t="s">
        <v>102</v>
      </c>
      <c r="B58" s="828"/>
      <c r="C58" s="836"/>
      <c r="D58" s="828"/>
      <c r="E58" s="836"/>
      <c r="F58" s="828"/>
      <c r="G58" s="836"/>
      <c r="H58" s="828"/>
      <c r="I58" s="836"/>
      <c r="J58" s="828"/>
      <c r="K58" s="837"/>
      <c r="L58" s="828"/>
      <c r="M58" s="836"/>
      <c r="N58" s="828"/>
      <c r="O58" s="836"/>
      <c r="P58" s="828"/>
      <c r="Q58" s="837"/>
      <c r="R58" s="828"/>
      <c r="S58" s="836"/>
      <c r="T58" s="837"/>
      <c r="U58" s="836"/>
      <c r="V58" s="837"/>
      <c r="W58" s="836"/>
      <c r="X58" s="837"/>
      <c r="Y58" s="836"/>
      <c r="Z58" s="828"/>
      <c r="AA58" s="836"/>
      <c r="AB58" s="828"/>
      <c r="AC58" s="836"/>
      <c r="AD58" s="837"/>
      <c r="AE58" s="836"/>
      <c r="AF58" s="828"/>
      <c r="AG58" s="836"/>
      <c r="AH58" s="837"/>
      <c r="AI58" s="836"/>
      <c r="AJ58" s="828"/>
      <c r="AK58" s="836"/>
      <c r="AL58" s="837"/>
      <c r="AM58" s="836"/>
      <c r="AN58" s="837"/>
      <c r="AO58" s="836"/>
      <c r="AP58" s="837"/>
      <c r="AQ58" s="836"/>
      <c r="AR58" s="838"/>
      <c r="AS58" s="839"/>
      <c r="AT58" s="828"/>
      <c r="AU58" s="839"/>
      <c r="AV58" s="828"/>
      <c r="AW58" s="836"/>
      <c r="AX58" s="828" t="s">
        <v>83</v>
      </c>
      <c r="AY58" s="837" t="s">
        <v>103</v>
      </c>
      <c r="AZ58" s="828" t="s">
        <v>104</v>
      </c>
      <c r="BA58" s="836"/>
      <c r="BB58" s="837" t="s">
        <v>104</v>
      </c>
      <c r="BC58" s="840"/>
      <c r="BD58" s="828" t="s">
        <v>104</v>
      </c>
      <c r="BE58" s="836" t="s">
        <v>103</v>
      </c>
      <c r="BF58" s="837"/>
      <c r="BG58" s="836"/>
      <c r="BH58" s="841"/>
      <c r="BI58" s="815"/>
      <c r="BJ58" s="837"/>
      <c r="BK58" s="836"/>
      <c r="BL58" s="841"/>
      <c r="BM58" s="815"/>
      <c r="BN58" s="837"/>
      <c r="BO58" s="836"/>
      <c r="BP58" s="841"/>
      <c r="BQ58" s="815"/>
      <c r="BR58" s="828"/>
      <c r="BS58" s="836"/>
      <c r="BU58" s="814" t="s">
        <v>102</v>
      </c>
      <c r="BV58" s="838"/>
      <c r="BW58" s="839"/>
      <c r="BX58" s="837"/>
      <c r="BY58" s="836"/>
      <c r="BZ58" s="828"/>
      <c r="CA58" s="836"/>
      <c r="CB58" s="828"/>
      <c r="CC58" s="836"/>
      <c r="CD58" s="828" t="s">
        <v>104</v>
      </c>
      <c r="CE58" s="839"/>
      <c r="CF58" s="828"/>
      <c r="CG58" s="836"/>
      <c r="CH58" s="828"/>
      <c r="CI58" s="836"/>
      <c r="CJ58" s="828" t="s">
        <v>104</v>
      </c>
      <c r="CK58" s="839"/>
      <c r="CL58" s="828"/>
      <c r="CM58" s="836"/>
      <c r="CN58" s="837"/>
      <c r="CO58" s="836"/>
      <c r="CP58" s="837"/>
      <c r="CQ58" s="836"/>
      <c r="CR58" s="837"/>
      <c r="CS58" s="836"/>
      <c r="CT58" s="828"/>
      <c r="CU58" s="836"/>
      <c r="CV58" s="828"/>
      <c r="CW58" s="836"/>
      <c r="CX58" s="837"/>
      <c r="CY58" s="836"/>
      <c r="CZ58" s="828"/>
      <c r="DA58" s="836"/>
      <c r="DB58" s="837"/>
      <c r="DC58" s="836"/>
      <c r="DD58" s="828"/>
      <c r="DE58" s="836"/>
      <c r="DF58" s="837"/>
      <c r="DG58" s="836"/>
      <c r="DH58" s="837"/>
      <c r="DI58" s="836"/>
      <c r="DJ58" s="837"/>
      <c r="DK58" s="836"/>
      <c r="DL58" s="837"/>
      <c r="DM58" s="836"/>
      <c r="DN58" s="837"/>
      <c r="DO58" s="836"/>
      <c r="DP58" s="828"/>
      <c r="DQ58" s="836"/>
      <c r="DR58" s="837"/>
      <c r="DS58" s="836"/>
      <c r="DT58" s="828"/>
      <c r="DU58" s="836"/>
      <c r="DV58" s="837"/>
      <c r="DW58" s="836"/>
      <c r="DX58" s="837"/>
      <c r="DY58" s="836"/>
      <c r="DZ58" s="837"/>
      <c r="EA58" s="836"/>
      <c r="EB58" s="841"/>
      <c r="EC58" s="815"/>
      <c r="ED58" s="837"/>
      <c r="EE58" s="836"/>
      <c r="EF58" s="837"/>
      <c r="EG58" s="836"/>
      <c r="EH58" s="837"/>
      <c r="EI58" s="836"/>
      <c r="EJ58" s="841"/>
      <c r="EK58" s="815"/>
      <c r="EL58" s="828"/>
      <c r="EM58" s="836"/>
    </row>
    <row r="59" spans="1:143" ht="16.5">
      <c r="A59" s="813"/>
      <c r="B59" s="828"/>
      <c r="C59" s="836"/>
      <c r="D59" s="828"/>
      <c r="E59" s="836"/>
      <c r="F59" s="828"/>
      <c r="G59" s="836"/>
      <c r="H59" s="828"/>
      <c r="I59" s="836"/>
      <c r="J59" s="828"/>
      <c r="K59" s="837"/>
      <c r="L59" s="828"/>
      <c r="M59" s="836"/>
      <c r="N59" s="828"/>
      <c r="O59" s="836"/>
      <c r="P59" s="828"/>
      <c r="Q59" s="837"/>
      <c r="R59" s="828"/>
      <c r="S59" s="836"/>
      <c r="T59" s="837"/>
      <c r="U59" s="836"/>
      <c r="V59" s="837"/>
      <c r="W59" s="836"/>
      <c r="X59" s="837"/>
      <c r="Y59" s="836"/>
      <c r="Z59" s="828"/>
      <c r="AA59" s="836"/>
      <c r="AB59" s="828"/>
      <c r="AC59" s="836"/>
      <c r="AD59" s="837"/>
      <c r="AE59" s="836"/>
      <c r="AF59" s="828"/>
      <c r="AG59" s="836"/>
      <c r="AH59" s="837"/>
      <c r="AI59" s="836"/>
      <c r="AJ59" s="828"/>
      <c r="AK59" s="836"/>
      <c r="AL59" s="837"/>
      <c r="AM59" s="836"/>
      <c r="AN59" s="837"/>
      <c r="AO59" s="836"/>
      <c r="AP59" s="837"/>
      <c r="AQ59" s="836"/>
      <c r="AR59" s="838"/>
      <c r="AS59" s="839"/>
      <c r="AT59" s="828"/>
      <c r="AU59" s="839"/>
      <c r="AV59" s="828"/>
      <c r="AW59" s="836"/>
      <c r="AX59" s="828" t="s">
        <v>105</v>
      </c>
      <c r="AY59" s="837" t="s">
        <v>106</v>
      </c>
      <c r="AZ59" s="828" t="s">
        <v>107</v>
      </c>
      <c r="BA59" s="836" t="s">
        <v>90</v>
      </c>
      <c r="BB59" s="837" t="s">
        <v>107</v>
      </c>
      <c r="BC59" s="840"/>
      <c r="BD59" s="828" t="s">
        <v>107</v>
      </c>
      <c r="BE59" s="836" t="s">
        <v>106</v>
      </c>
      <c r="BF59" s="837"/>
      <c r="BG59" s="836"/>
      <c r="BH59" s="841"/>
      <c r="BI59" s="815"/>
      <c r="BJ59" s="837"/>
      <c r="BK59" s="836"/>
      <c r="BL59" s="841"/>
      <c r="BM59" s="815"/>
      <c r="BN59" s="837"/>
      <c r="BO59" s="836"/>
      <c r="BP59" s="841"/>
      <c r="BQ59" s="815"/>
      <c r="BR59" s="828"/>
      <c r="BS59" s="836"/>
      <c r="BU59" s="814"/>
      <c r="BV59" s="838"/>
      <c r="BW59" s="839"/>
      <c r="BX59" s="837"/>
      <c r="BY59" s="836"/>
      <c r="BZ59" s="828"/>
      <c r="CA59" s="836"/>
      <c r="CB59" s="828"/>
      <c r="CC59" s="836"/>
      <c r="CD59" s="828" t="s">
        <v>107</v>
      </c>
      <c r="CE59" s="839"/>
      <c r="CF59" s="828"/>
      <c r="CG59" s="836"/>
      <c r="CH59" s="828"/>
      <c r="CI59" s="836"/>
      <c r="CJ59" s="828" t="s">
        <v>107</v>
      </c>
      <c r="CK59" s="839"/>
      <c r="CL59" s="828"/>
      <c r="CM59" s="836"/>
      <c r="CN59" s="837"/>
      <c r="CO59" s="836"/>
      <c r="CP59" s="837"/>
      <c r="CQ59" s="836"/>
      <c r="CR59" s="837"/>
      <c r="CS59" s="836"/>
      <c r="CT59" s="828"/>
      <c r="CU59" s="836"/>
      <c r="CV59" s="828"/>
      <c r="CW59" s="836"/>
      <c r="CX59" s="837"/>
      <c r="CY59" s="836"/>
      <c r="CZ59" s="828"/>
      <c r="DA59" s="836"/>
      <c r="DB59" s="837"/>
      <c r="DC59" s="836"/>
      <c r="DD59" s="828"/>
      <c r="DE59" s="836"/>
      <c r="DF59" s="837"/>
      <c r="DG59" s="836"/>
      <c r="DH59" s="837"/>
      <c r="DI59" s="836"/>
      <c r="DJ59" s="837"/>
      <c r="DK59" s="836"/>
      <c r="DL59" s="837"/>
      <c r="DM59" s="836"/>
      <c r="DN59" s="837"/>
      <c r="DO59" s="836"/>
      <c r="DP59" s="828"/>
      <c r="DQ59" s="836"/>
      <c r="DR59" s="837"/>
      <c r="DS59" s="836"/>
      <c r="DT59" s="828"/>
      <c r="DU59" s="836"/>
      <c r="DV59" s="837"/>
      <c r="DW59" s="836"/>
      <c r="DX59" s="837"/>
      <c r="DY59" s="836"/>
      <c r="DZ59" s="837"/>
      <c r="EA59" s="836"/>
      <c r="EB59" s="841"/>
      <c r="EC59" s="815"/>
      <c r="ED59" s="837"/>
      <c r="EE59" s="836"/>
      <c r="EF59" s="837"/>
      <c r="EG59" s="836"/>
      <c r="EH59" s="837"/>
      <c r="EI59" s="836"/>
      <c r="EJ59" s="841"/>
      <c r="EK59" s="815"/>
      <c r="EL59" s="828"/>
      <c r="EM59" s="836"/>
    </row>
    <row r="60" spans="1:143" ht="16.5">
      <c r="A60" s="813" t="s">
        <v>85</v>
      </c>
      <c r="B60" s="828"/>
      <c r="C60" s="836"/>
      <c r="D60" s="828"/>
      <c r="E60" s="836"/>
      <c r="F60" s="828"/>
      <c r="G60" s="836"/>
      <c r="H60" s="828"/>
      <c r="I60" s="836"/>
      <c r="J60" s="828"/>
      <c r="K60" s="837"/>
      <c r="L60" s="828"/>
      <c r="M60" s="836"/>
      <c r="N60" s="828"/>
      <c r="O60" s="836"/>
      <c r="P60" s="828"/>
      <c r="Q60" s="837"/>
      <c r="R60" s="828"/>
      <c r="S60" s="836"/>
      <c r="T60" s="837"/>
      <c r="U60" s="836"/>
      <c r="V60" s="837"/>
      <c r="W60" s="836"/>
      <c r="X60" s="837"/>
      <c r="Y60" s="836"/>
      <c r="Z60" s="828"/>
      <c r="AA60" s="836"/>
      <c r="AB60" s="828"/>
      <c r="AC60" s="836"/>
      <c r="AD60" s="837"/>
      <c r="AE60" s="836"/>
      <c r="AF60" s="828"/>
      <c r="AG60" s="836"/>
      <c r="AH60" s="837"/>
      <c r="AI60" s="836"/>
      <c r="AJ60" s="828"/>
      <c r="AK60" s="836"/>
      <c r="AL60" s="837"/>
      <c r="AM60" s="836"/>
      <c r="AN60" s="837"/>
      <c r="AO60" s="836"/>
      <c r="AP60" s="837"/>
      <c r="AQ60" s="836"/>
      <c r="AR60" s="838"/>
      <c r="AS60" s="839"/>
      <c r="AT60" s="828"/>
      <c r="AU60" s="839"/>
      <c r="AV60" s="828"/>
      <c r="AW60" s="836"/>
      <c r="AX60" s="828"/>
      <c r="AY60" s="837" t="s">
        <v>108</v>
      </c>
      <c r="AZ60" s="828"/>
      <c r="BA60" s="836" t="s">
        <v>93</v>
      </c>
      <c r="BB60" s="837"/>
      <c r="BC60" s="837"/>
      <c r="BD60" s="828"/>
      <c r="BE60" s="836" t="s">
        <v>108</v>
      </c>
      <c r="BF60" s="837"/>
      <c r="BG60" s="836"/>
      <c r="BH60" s="1817"/>
      <c r="BI60" s="1818"/>
      <c r="BJ60" s="837"/>
      <c r="BK60" s="836"/>
      <c r="BL60" s="1817" t="s">
        <v>89</v>
      </c>
      <c r="BM60" s="1818"/>
      <c r="BN60" s="837"/>
      <c r="BO60" s="836"/>
      <c r="BP60" s="1817"/>
      <c r="BQ60" s="1818"/>
      <c r="BR60" s="828"/>
      <c r="BS60" s="836"/>
      <c r="BU60" s="814" t="s">
        <v>85</v>
      </c>
      <c r="BV60" s="838"/>
      <c r="BW60" s="839"/>
      <c r="BX60" s="837"/>
      <c r="BY60" s="836"/>
      <c r="BZ60" s="828"/>
      <c r="CA60" s="836"/>
      <c r="CB60" s="828"/>
      <c r="CC60" s="836"/>
      <c r="CD60" s="828"/>
      <c r="CE60" s="836" t="s">
        <v>109</v>
      </c>
      <c r="CF60" s="828"/>
      <c r="CG60" s="836"/>
      <c r="CH60" s="828"/>
      <c r="CI60" s="836"/>
      <c r="CJ60" s="828"/>
      <c r="CK60" s="836" t="s">
        <v>109</v>
      </c>
      <c r="CL60" s="828"/>
      <c r="CM60" s="836"/>
      <c r="CN60" s="837"/>
      <c r="CO60" s="836"/>
      <c r="CP60" s="837"/>
      <c r="CQ60" s="836"/>
      <c r="CR60" s="837"/>
      <c r="CS60" s="836"/>
      <c r="CT60" s="828"/>
      <c r="CU60" s="836"/>
      <c r="CV60" s="828"/>
      <c r="CW60" s="836"/>
      <c r="CX60" s="837"/>
      <c r="CY60" s="836"/>
      <c r="CZ60" s="828"/>
      <c r="DA60" s="836"/>
      <c r="DB60" s="837"/>
      <c r="DC60" s="836"/>
      <c r="DD60" s="828"/>
      <c r="DE60" s="836"/>
      <c r="DF60" s="837"/>
      <c r="DG60" s="836"/>
      <c r="DH60" s="837"/>
      <c r="DI60" s="836"/>
      <c r="DJ60" s="837"/>
      <c r="DK60" s="836"/>
      <c r="DL60" s="837"/>
      <c r="DM60" s="836"/>
      <c r="DN60" s="837"/>
      <c r="DO60" s="836"/>
      <c r="DP60" s="828"/>
      <c r="DQ60" s="836"/>
      <c r="DR60" s="837"/>
      <c r="DS60" s="836"/>
      <c r="DT60" s="828"/>
      <c r="DU60" s="836"/>
      <c r="DV60" s="837"/>
      <c r="DW60" s="836"/>
      <c r="DX60" s="837"/>
      <c r="DY60" s="836"/>
      <c r="DZ60" s="837"/>
      <c r="EA60" s="836"/>
      <c r="EB60" s="1817"/>
      <c r="EC60" s="1818"/>
      <c r="ED60" s="837"/>
      <c r="EE60" s="836"/>
      <c r="EF60" s="837"/>
      <c r="EG60" s="836"/>
      <c r="EH60" s="837"/>
      <c r="EI60" s="836"/>
      <c r="EJ60" s="1817"/>
      <c r="EK60" s="1818"/>
      <c r="EL60" s="828"/>
      <c r="EM60" s="836"/>
    </row>
    <row r="61" spans="1:143" ht="16.5">
      <c r="A61" s="813"/>
      <c r="B61" s="828"/>
      <c r="C61" s="836"/>
      <c r="D61" s="828"/>
      <c r="E61" s="836"/>
      <c r="F61" s="828"/>
      <c r="G61" s="836"/>
      <c r="H61" s="828"/>
      <c r="I61" s="836"/>
      <c r="J61" s="828"/>
      <c r="K61" s="837"/>
      <c r="L61" s="828"/>
      <c r="M61" s="836"/>
      <c r="N61" s="828"/>
      <c r="O61" s="836"/>
      <c r="P61" s="828"/>
      <c r="Q61" s="837"/>
      <c r="R61" s="828"/>
      <c r="S61" s="836"/>
      <c r="T61" s="837"/>
      <c r="U61" s="836"/>
      <c r="V61" s="837"/>
      <c r="W61" s="836"/>
      <c r="X61" s="837"/>
      <c r="Y61" s="836"/>
      <c r="Z61" s="828"/>
      <c r="AA61" s="836"/>
      <c r="AB61" s="828"/>
      <c r="AC61" s="836"/>
      <c r="AD61" s="837"/>
      <c r="AE61" s="836"/>
      <c r="AF61" s="828"/>
      <c r="AG61" s="836"/>
      <c r="AH61" s="837"/>
      <c r="AI61" s="836"/>
      <c r="AJ61" s="828"/>
      <c r="AK61" s="836"/>
      <c r="AL61" s="837"/>
      <c r="AM61" s="836"/>
      <c r="AN61" s="837"/>
      <c r="AO61" s="836"/>
      <c r="AP61" s="837"/>
      <c r="AQ61" s="836"/>
      <c r="AR61" s="838"/>
      <c r="AS61" s="839"/>
      <c r="AT61" s="828"/>
      <c r="AU61" s="839"/>
      <c r="AV61" s="828"/>
      <c r="AW61" s="836"/>
      <c r="AX61" s="828"/>
      <c r="AY61" s="837" t="s">
        <v>110</v>
      </c>
      <c r="AZ61" s="828"/>
      <c r="BA61" s="836" t="s">
        <v>111</v>
      </c>
      <c r="BB61" s="837"/>
      <c r="BC61" s="837"/>
      <c r="BD61" s="828"/>
      <c r="BE61" s="836" t="s">
        <v>110</v>
      </c>
      <c r="BF61" s="837"/>
      <c r="BG61" s="836"/>
      <c r="BH61" s="837"/>
      <c r="BI61" s="836"/>
      <c r="BJ61" s="837"/>
      <c r="BK61" s="836"/>
      <c r="BL61" s="837"/>
      <c r="BM61" s="836"/>
      <c r="BN61" s="837"/>
      <c r="BO61" s="836"/>
      <c r="BP61" s="837"/>
      <c r="BQ61" s="836"/>
      <c r="BR61" s="828"/>
      <c r="BS61" s="836"/>
      <c r="BU61" s="814"/>
      <c r="BV61" s="838"/>
      <c r="BW61" s="839"/>
      <c r="BX61" s="837"/>
      <c r="BY61" s="836"/>
      <c r="BZ61" s="828"/>
      <c r="CA61" s="836"/>
      <c r="CB61" s="828"/>
      <c r="CC61" s="836"/>
      <c r="CD61" s="828"/>
      <c r="CE61" s="836" t="s">
        <v>112</v>
      </c>
      <c r="CF61" s="828"/>
      <c r="CG61" s="836"/>
      <c r="CH61" s="828"/>
      <c r="CI61" s="836"/>
      <c r="CJ61" s="828"/>
      <c r="CK61" s="836" t="s">
        <v>112</v>
      </c>
      <c r="CL61" s="828"/>
      <c r="CM61" s="836"/>
      <c r="CN61" s="837"/>
      <c r="CO61" s="836"/>
      <c r="CP61" s="837"/>
      <c r="CQ61" s="836"/>
      <c r="CR61" s="837"/>
      <c r="CS61" s="836"/>
      <c r="CT61" s="828"/>
      <c r="CU61" s="836"/>
      <c r="CV61" s="828"/>
      <c r="CW61" s="836"/>
      <c r="CX61" s="837"/>
      <c r="CY61" s="836"/>
      <c r="CZ61" s="828"/>
      <c r="DA61" s="836"/>
      <c r="DB61" s="837"/>
      <c r="DC61" s="836"/>
      <c r="DD61" s="828"/>
      <c r="DE61" s="836"/>
      <c r="DF61" s="837"/>
      <c r="DG61" s="836"/>
      <c r="DH61" s="837"/>
      <c r="DI61" s="836"/>
      <c r="DJ61" s="837"/>
      <c r="DK61" s="836"/>
      <c r="DL61" s="837"/>
      <c r="DM61" s="836"/>
      <c r="DN61" s="837"/>
      <c r="DO61" s="836"/>
      <c r="DP61" s="828"/>
      <c r="DQ61" s="836"/>
      <c r="DR61" s="837"/>
      <c r="DS61" s="836"/>
      <c r="DT61" s="828"/>
      <c r="DU61" s="836"/>
      <c r="DV61" s="837"/>
      <c r="DW61" s="836"/>
      <c r="DX61" s="837"/>
      <c r="DY61" s="836"/>
      <c r="DZ61" s="837"/>
      <c r="EA61" s="836"/>
      <c r="EB61" s="837"/>
      <c r="EC61" s="836"/>
      <c r="ED61" s="837"/>
      <c r="EE61" s="836"/>
      <c r="EF61" s="837"/>
      <c r="EG61" s="836"/>
      <c r="EH61" s="837"/>
      <c r="EI61" s="836"/>
      <c r="EJ61" s="837"/>
      <c r="EK61" s="836"/>
      <c r="EL61" s="828"/>
      <c r="EM61" s="836"/>
    </row>
    <row r="62" spans="1:143" ht="16.5">
      <c r="A62" s="813" t="s">
        <v>89</v>
      </c>
      <c r="B62" s="828"/>
      <c r="C62" s="836"/>
      <c r="D62" s="828"/>
      <c r="E62" s="836"/>
      <c r="F62" s="828"/>
      <c r="G62" s="836"/>
      <c r="H62" s="828"/>
      <c r="I62" s="836"/>
      <c r="J62" s="828"/>
      <c r="K62" s="837"/>
      <c r="L62" s="828"/>
      <c r="M62" s="836"/>
      <c r="N62" s="828"/>
      <c r="O62" s="836"/>
      <c r="P62" s="828"/>
      <c r="Q62" s="837"/>
      <c r="R62" s="828"/>
      <c r="S62" s="836"/>
      <c r="T62" s="837"/>
      <c r="U62" s="836"/>
      <c r="V62" s="837"/>
      <c r="W62" s="836"/>
      <c r="X62" s="837"/>
      <c r="Y62" s="836"/>
      <c r="Z62" s="828"/>
      <c r="AA62" s="836"/>
      <c r="AB62" s="828"/>
      <c r="AC62" s="836"/>
      <c r="AD62" s="837"/>
      <c r="AE62" s="836"/>
      <c r="AF62" s="828"/>
      <c r="AG62" s="836"/>
      <c r="AH62" s="837"/>
      <c r="AI62" s="836"/>
      <c r="AJ62" s="828"/>
      <c r="AK62" s="836"/>
      <c r="AL62" s="837"/>
      <c r="AM62" s="836"/>
      <c r="AN62" s="837"/>
      <c r="AO62" s="836"/>
      <c r="AP62" s="837"/>
      <c r="AQ62" s="836"/>
      <c r="AR62" s="838"/>
      <c r="AS62" s="839"/>
      <c r="AT62" s="828"/>
      <c r="AU62" s="839"/>
      <c r="AV62" s="828"/>
      <c r="AW62" s="836"/>
      <c r="AX62" s="828" t="s">
        <v>113</v>
      </c>
      <c r="AY62" s="837" t="s">
        <v>114</v>
      </c>
      <c r="AZ62" s="828" t="s">
        <v>90</v>
      </c>
      <c r="BA62" s="836" t="s">
        <v>115</v>
      </c>
      <c r="BB62" s="837"/>
      <c r="BC62" s="837" t="s">
        <v>98</v>
      </c>
      <c r="BD62" s="828"/>
      <c r="BE62" s="836" t="s">
        <v>114</v>
      </c>
      <c r="BF62" s="837"/>
      <c r="BG62" s="836"/>
      <c r="BH62" s="837"/>
      <c r="BI62" s="836"/>
      <c r="BJ62" s="837"/>
      <c r="BK62" s="836"/>
      <c r="BL62" s="837"/>
      <c r="BM62" s="836"/>
      <c r="BN62" s="837"/>
      <c r="BO62" s="836"/>
      <c r="BP62" s="837"/>
      <c r="BQ62" s="836"/>
      <c r="BR62" s="828"/>
      <c r="BS62" s="836"/>
      <c r="BU62" s="814" t="s">
        <v>89</v>
      </c>
      <c r="BV62" s="838"/>
      <c r="BW62" s="839"/>
      <c r="BX62" s="837"/>
      <c r="BY62" s="836"/>
      <c r="BZ62" s="828"/>
      <c r="CA62" s="836"/>
      <c r="CB62" s="828"/>
      <c r="CC62" s="836"/>
      <c r="CD62" s="828"/>
      <c r="CE62" s="836" t="s">
        <v>116</v>
      </c>
      <c r="CF62" s="828"/>
      <c r="CG62" s="836"/>
      <c r="CH62" s="828"/>
      <c r="CI62" s="836"/>
      <c r="CJ62" s="828"/>
      <c r="CK62" s="836" t="s">
        <v>116</v>
      </c>
      <c r="CL62" s="828"/>
      <c r="CM62" s="836"/>
      <c r="CN62" s="837"/>
      <c r="CO62" s="836"/>
      <c r="CP62" s="837"/>
      <c r="CQ62" s="836"/>
      <c r="CR62" s="837"/>
      <c r="CS62" s="836"/>
      <c r="CT62" s="828"/>
      <c r="CU62" s="836"/>
      <c r="CV62" s="828"/>
      <c r="CW62" s="836"/>
      <c r="CX62" s="837"/>
      <c r="CY62" s="836"/>
      <c r="CZ62" s="828"/>
      <c r="DA62" s="836"/>
      <c r="DB62" s="837"/>
      <c r="DC62" s="836"/>
      <c r="DD62" s="828"/>
      <c r="DE62" s="836"/>
      <c r="DF62" s="837"/>
      <c r="DG62" s="836"/>
      <c r="DH62" s="837"/>
      <c r="DI62" s="836"/>
      <c r="DJ62" s="837"/>
      <c r="DK62" s="836"/>
      <c r="DL62" s="837"/>
      <c r="DM62" s="836"/>
      <c r="DN62" s="837"/>
      <c r="DO62" s="836"/>
      <c r="DP62" s="828"/>
      <c r="DQ62" s="836"/>
      <c r="DR62" s="837"/>
      <c r="DS62" s="836"/>
      <c r="DT62" s="828"/>
      <c r="DU62" s="836"/>
      <c r="DV62" s="837"/>
      <c r="DW62" s="836"/>
      <c r="DX62" s="837"/>
      <c r="DY62" s="836"/>
      <c r="DZ62" s="837"/>
      <c r="EA62" s="836"/>
      <c r="EB62" s="837"/>
      <c r="EC62" s="836"/>
      <c r="ED62" s="837"/>
      <c r="EE62" s="836"/>
      <c r="EF62" s="837"/>
      <c r="EG62" s="836"/>
      <c r="EH62" s="837"/>
      <c r="EI62" s="836"/>
      <c r="EJ62" s="837"/>
      <c r="EK62" s="836"/>
      <c r="EL62" s="828"/>
      <c r="EM62" s="836"/>
    </row>
    <row r="63" spans="1:143" ht="16.5">
      <c r="A63" s="827"/>
      <c r="B63" s="828"/>
      <c r="C63" s="836"/>
      <c r="D63" s="828"/>
      <c r="E63" s="836"/>
      <c r="F63" s="828"/>
      <c r="G63" s="836"/>
      <c r="H63" s="828"/>
      <c r="I63" s="836"/>
      <c r="J63" s="828"/>
      <c r="K63" s="837"/>
      <c r="L63" s="828"/>
      <c r="M63" s="836"/>
      <c r="N63" s="828"/>
      <c r="O63" s="836"/>
      <c r="P63" s="828"/>
      <c r="Q63" s="837"/>
      <c r="R63" s="828"/>
      <c r="S63" s="836"/>
      <c r="T63" s="837"/>
      <c r="U63" s="836"/>
      <c r="V63" s="837"/>
      <c r="W63" s="836"/>
      <c r="X63" s="837"/>
      <c r="Y63" s="836"/>
      <c r="Z63" s="828"/>
      <c r="AA63" s="836"/>
      <c r="AB63" s="828"/>
      <c r="AC63" s="836"/>
      <c r="AD63" s="837"/>
      <c r="AE63" s="836"/>
      <c r="AF63" s="828"/>
      <c r="AG63" s="836"/>
      <c r="AH63" s="837"/>
      <c r="AI63" s="836"/>
      <c r="AJ63" s="828"/>
      <c r="AK63" s="836"/>
      <c r="AL63" s="837"/>
      <c r="AM63" s="836"/>
      <c r="AN63" s="837"/>
      <c r="AO63" s="836"/>
      <c r="AP63" s="837"/>
      <c r="AQ63" s="836"/>
      <c r="AR63" s="838"/>
      <c r="AS63" s="839"/>
      <c r="AT63" s="828"/>
      <c r="AU63" s="839"/>
      <c r="AV63" s="828"/>
      <c r="AW63" s="836"/>
      <c r="AX63" s="828" t="s">
        <v>117</v>
      </c>
      <c r="AY63" s="837" t="s">
        <v>118</v>
      </c>
      <c r="AZ63" s="828" t="s">
        <v>93</v>
      </c>
      <c r="BA63" s="836" t="s">
        <v>175</v>
      </c>
      <c r="BB63" s="837"/>
      <c r="BC63" s="837" t="s">
        <v>100</v>
      </c>
      <c r="BD63" s="828"/>
      <c r="BE63" s="836" t="s">
        <v>118</v>
      </c>
      <c r="BF63" s="837"/>
      <c r="BG63" s="836"/>
      <c r="BH63" s="837"/>
      <c r="BI63" s="836"/>
      <c r="BJ63" s="837"/>
      <c r="BK63" s="836"/>
      <c r="BL63" s="837"/>
      <c r="BM63" s="836"/>
      <c r="BN63" s="837"/>
      <c r="BO63" s="836"/>
      <c r="BP63" s="837"/>
      <c r="BQ63" s="836"/>
      <c r="BR63" s="828"/>
      <c r="BS63" s="836"/>
      <c r="BU63" s="835"/>
      <c r="BV63" s="838"/>
      <c r="BW63" s="839"/>
      <c r="BX63" s="837"/>
      <c r="BY63" s="836"/>
      <c r="BZ63" s="828"/>
      <c r="CA63" s="836"/>
      <c r="CB63" s="828"/>
      <c r="CC63" s="836"/>
      <c r="CD63" s="828"/>
      <c r="CE63" s="836" t="s">
        <v>119</v>
      </c>
      <c r="CF63" s="828"/>
      <c r="CG63" s="836"/>
      <c r="CH63" s="828"/>
      <c r="CI63" s="836"/>
      <c r="CJ63" s="828"/>
      <c r="CK63" s="836" t="s">
        <v>119</v>
      </c>
      <c r="CL63" s="828"/>
      <c r="CM63" s="836"/>
      <c r="CN63" s="837"/>
      <c r="CO63" s="836"/>
      <c r="CP63" s="837"/>
      <c r="CQ63" s="836"/>
      <c r="CR63" s="837"/>
      <c r="CS63" s="836"/>
      <c r="CT63" s="828"/>
      <c r="CU63" s="836"/>
      <c r="CV63" s="828"/>
      <c r="CW63" s="836"/>
      <c r="CX63" s="837"/>
      <c r="CY63" s="836"/>
      <c r="CZ63" s="828"/>
      <c r="DA63" s="836"/>
      <c r="DB63" s="837"/>
      <c r="DC63" s="836"/>
      <c r="DD63" s="828"/>
      <c r="DE63" s="836"/>
      <c r="DF63" s="837"/>
      <c r="DG63" s="836"/>
      <c r="DH63" s="837"/>
      <c r="DI63" s="836"/>
      <c r="DJ63" s="837"/>
      <c r="DK63" s="836"/>
      <c r="DL63" s="837"/>
      <c r="DM63" s="836"/>
      <c r="DN63" s="837"/>
      <c r="DO63" s="836"/>
      <c r="DP63" s="828"/>
      <c r="DQ63" s="836"/>
      <c r="DR63" s="837"/>
      <c r="DS63" s="836"/>
      <c r="DT63" s="828"/>
      <c r="DU63" s="836"/>
      <c r="DV63" s="837"/>
      <c r="DW63" s="836"/>
      <c r="DX63" s="837"/>
      <c r="DY63" s="836"/>
      <c r="DZ63" s="837"/>
      <c r="EA63" s="836"/>
      <c r="EB63" s="837"/>
      <c r="EC63" s="836"/>
      <c r="ED63" s="837"/>
      <c r="EE63" s="836"/>
      <c r="EF63" s="837"/>
      <c r="EG63" s="836"/>
      <c r="EH63" s="837"/>
      <c r="EI63" s="836"/>
      <c r="EJ63" s="837"/>
      <c r="EK63" s="836"/>
      <c r="EL63" s="828"/>
      <c r="EM63" s="836"/>
    </row>
    <row r="64" spans="1:143" ht="16.5">
      <c r="A64" s="813" t="s">
        <v>92</v>
      </c>
      <c r="B64" s="828"/>
      <c r="C64" s="836"/>
      <c r="D64" s="828"/>
      <c r="E64" s="836"/>
      <c r="F64" s="828"/>
      <c r="G64" s="836"/>
      <c r="H64" s="828"/>
      <c r="I64" s="836"/>
      <c r="J64" s="828"/>
      <c r="K64" s="837"/>
      <c r="L64" s="828"/>
      <c r="M64" s="836"/>
      <c r="N64" s="828"/>
      <c r="O64" s="836"/>
      <c r="P64" s="828"/>
      <c r="Q64" s="837"/>
      <c r="R64" s="828"/>
      <c r="S64" s="836"/>
      <c r="T64" s="837"/>
      <c r="U64" s="836"/>
      <c r="V64" s="828"/>
      <c r="W64" s="836"/>
      <c r="X64" s="828"/>
      <c r="Y64" s="836"/>
      <c r="Z64" s="828"/>
      <c r="AA64" s="836"/>
      <c r="AB64" s="828"/>
      <c r="AC64" s="836"/>
      <c r="AD64" s="837"/>
      <c r="AE64" s="836"/>
      <c r="AF64" s="828"/>
      <c r="AG64" s="836"/>
      <c r="AH64" s="837"/>
      <c r="AI64" s="836"/>
      <c r="AJ64" s="828"/>
      <c r="AK64" s="836"/>
      <c r="AL64" s="837"/>
      <c r="AM64" s="836"/>
      <c r="AN64" s="837"/>
      <c r="AO64" s="836"/>
      <c r="AP64" s="837"/>
      <c r="AQ64" s="836"/>
      <c r="AR64" s="838"/>
      <c r="AS64" s="839"/>
      <c r="AT64" s="828"/>
      <c r="AU64" s="839"/>
      <c r="AV64" s="828"/>
      <c r="AW64" s="836"/>
      <c r="AX64" s="828" t="s">
        <v>120</v>
      </c>
      <c r="AY64" s="837" t="s">
        <v>176</v>
      </c>
      <c r="AZ64" s="828" t="s">
        <v>83</v>
      </c>
      <c r="BA64" s="836" t="s">
        <v>177</v>
      </c>
      <c r="BB64" s="837"/>
      <c r="BC64" s="837" t="s">
        <v>104</v>
      </c>
      <c r="BD64" s="828"/>
      <c r="BE64" s="836" t="s">
        <v>120</v>
      </c>
      <c r="BF64" s="837"/>
      <c r="BG64" s="836"/>
      <c r="BH64" s="837"/>
      <c r="BI64" s="836"/>
      <c r="BJ64" s="837"/>
      <c r="BK64" s="836"/>
      <c r="BL64" s="837"/>
      <c r="BM64" s="836"/>
      <c r="BN64" s="837"/>
      <c r="BO64" s="836"/>
      <c r="BP64" s="837"/>
      <c r="BQ64" s="836"/>
      <c r="BR64" s="828"/>
      <c r="BS64" s="836"/>
      <c r="BU64" s="814" t="s">
        <v>92</v>
      </c>
      <c r="BV64" s="838"/>
      <c r="BW64" s="839"/>
      <c r="BX64" s="837"/>
      <c r="BY64" s="836"/>
      <c r="BZ64" s="828"/>
      <c r="CA64" s="836"/>
      <c r="CB64" s="828"/>
      <c r="CC64" s="836"/>
      <c r="CD64" s="828"/>
      <c r="CE64" s="836" t="s">
        <v>121</v>
      </c>
      <c r="CF64" s="828"/>
      <c r="CG64" s="836"/>
      <c r="CH64" s="828"/>
      <c r="CI64" s="836"/>
      <c r="CJ64" s="828"/>
      <c r="CK64" s="836" t="s">
        <v>121</v>
      </c>
      <c r="CL64" s="828"/>
      <c r="CM64" s="836"/>
      <c r="CN64" s="837"/>
      <c r="CO64" s="836"/>
      <c r="CP64" s="828"/>
      <c r="CQ64" s="836"/>
      <c r="CR64" s="828"/>
      <c r="CS64" s="836"/>
      <c r="CT64" s="828"/>
      <c r="CU64" s="836"/>
      <c r="CV64" s="828"/>
      <c r="CW64" s="836"/>
      <c r="CX64" s="837"/>
      <c r="CY64" s="836"/>
      <c r="CZ64" s="828"/>
      <c r="DA64" s="836"/>
      <c r="DB64" s="837"/>
      <c r="DC64" s="836"/>
      <c r="DD64" s="828"/>
      <c r="DE64" s="836"/>
      <c r="DF64" s="837"/>
      <c r="DG64" s="836"/>
      <c r="DH64" s="837"/>
      <c r="DI64" s="836"/>
      <c r="DJ64" s="837"/>
      <c r="DK64" s="836"/>
      <c r="DL64" s="837"/>
      <c r="DM64" s="836"/>
      <c r="DN64" s="837"/>
      <c r="DO64" s="836"/>
      <c r="DP64" s="828"/>
      <c r="DQ64" s="836"/>
      <c r="DR64" s="837"/>
      <c r="DS64" s="836"/>
      <c r="DT64" s="828"/>
      <c r="DU64" s="836"/>
      <c r="DV64" s="837"/>
      <c r="DW64" s="836"/>
      <c r="DX64" s="837"/>
      <c r="DY64" s="836"/>
      <c r="DZ64" s="837"/>
      <c r="EA64" s="836"/>
      <c r="EB64" s="837"/>
      <c r="EC64" s="836"/>
      <c r="ED64" s="837"/>
      <c r="EE64" s="836"/>
      <c r="EF64" s="837"/>
      <c r="EG64" s="836"/>
      <c r="EH64" s="837"/>
      <c r="EI64" s="836"/>
      <c r="EJ64" s="837"/>
      <c r="EK64" s="836"/>
      <c r="EL64" s="828"/>
      <c r="EM64" s="836"/>
    </row>
    <row r="65" spans="1:143" ht="16.5">
      <c r="A65" s="827"/>
      <c r="B65" s="842"/>
      <c r="C65" s="843"/>
      <c r="D65" s="842"/>
      <c r="E65" s="843"/>
      <c r="F65" s="842"/>
      <c r="G65" s="843"/>
      <c r="H65" s="842"/>
      <c r="I65" s="843"/>
      <c r="J65" s="842"/>
      <c r="K65" s="844"/>
      <c r="L65" s="842"/>
      <c r="M65" s="843"/>
      <c r="N65" s="842"/>
      <c r="O65" s="843"/>
      <c r="P65" s="842"/>
      <c r="Q65" s="844"/>
      <c r="R65" s="842"/>
      <c r="S65" s="843"/>
      <c r="T65" s="844"/>
      <c r="U65" s="843"/>
      <c r="V65" s="842"/>
      <c r="W65" s="843"/>
      <c r="X65" s="842"/>
      <c r="Y65" s="843"/>
      <c r="Z65" s="842"/>
      <c r="AA65" s="843"/>
      <c r="AB65" s="842"/>
      <c r="AC65" s="843"/>
      <c r="AD65" s="844"/>
      <c r="AE65" s="843"/>
      <c r="AF65" s="842"/>
      <c r="AG65" s="843"/>
      <c r="AH65" s="844"/>
      <c r="AI65" s="843"/>
      <c r="AJ65" s="842"/>
      <c r="AK65" s="843"/>
      <c r="AL65" s="844"/>
      <c r="AM65" s="843"/>
      <c r="AN65" s="844"/>
      <c r="AO65" s="843"/>
      <c r="AP65" s="844"/>
      <c r="AQ65" s="843"/>
      <c r="AR65" s="845"/>
      <c r="AS65" s="846"/>
      <c r="AT65" s="842"/>
      <c r="AU65" s="843"/>
      <c r="AV65" s="842"/>
      <c r="AW65" s="843"/>
      <c r="AX65" s="842" t="s">
        <v>122</v>
      </c>
      <c r="AY65" s="844" t="s">
        <v>178</v>
      </c>
      <c r="AZ65" s="842" t="s">
        <v>105</v>
      </c>
      <c r="BA65" s="843" t="s">
        <v>179</v>
      </c>
      <c r="BB65" s="844"/>
      <c r="BC65" s="844" t="s">
        <v>107</v>
      </c>
      <c r="BD65" s="842"/>
      <c r="BE65" s="843" t="s">
        <v>122</v>
      </c>
      <c r="BF65" s="844"/>
      <c r="BG65" s="836"/>
      <c r="BH65" s="844"/>
      <c r="BI65" s="843"/>
      <c r="BJ65" s="844"/>
      <c r="BK65" s="843"/>
      <c r="BL65" s="844"/>
      <c r="BM65" s="843"/>
      <c r="BN65" s="844"/>
      <c r="BO65" s="843"/>
      <c r="BP65" s="844"/>
      <c r="BQ65" s="843"/>
      <c r="BR65" s="842"/>
      <c r="BS65" s="843"/>
      <c r="BU65" s="835"/>
      <c r="BV65" s="845"/>
      <c r="BW65" s="846"/>
      <c r="BX65" s="844"/>
      <c r="BY65" s="843"/>
      <c r="BZ65" s="842"/>
      <c r="CA65" s="843"/>
      <c r="CB65" s="842"/>
      <c r="CC65" s="843"/>
      <c r="CD65" s="842"/>
      <c r="CE65" s="843" t="s">
        <v>115</v>
      </c>
      <c r="CF65" s="842"/>
      <c r="CG65" s="843"/>
      <c r="CH65" s="842"/>
      <c r="CI65" s="843"/>
      <c r="CJ65" s="842"/>
      <c r="CK65" s="843" t="s">
        <v>115</v>
      </c>
      <c r="CL65" s="842"/>
      <c r="CM65" s="843"/>
      <c r="CN65" s="844"/>
      <c r="CO65" s="843"/>
      <c r="CP65" s="842"/>
      <c r="CQ65" s="843"/>
      <c r="CR65" s="842"/>
      <c r="CS65" s="843"/>
      <c r="CT65" s="842"/>
      <c r="CU65" s="843"/>
      <c r="CV65" s="842"/>
      <c r="CW65" s="843"/>
      <c r="CX65" s="844"/>
      <c r="CY65" s="843"/>
      <c r="CZ65" s="842"/>
      <c r="DA65" s="843"/>
      <c r="DB65" s="844"/>
      <c r="DC65" s="843"/>
      <c r="DD65" s="842"/>
      <c r="DE65" s="843"/>
      <c r="DF65" s="844"/>
      <c r="DG65" s="843"/>
      <c r="DH65" s="844"/>
      <c r="DI65" s="843"/>
      <c r="DJ65" s="844"/>
      <c r="DK65" s="843"/>
      <c r="DL65" s="844"/>
      <c r="DM65" s="843"/>
      <c r="DN65" s="844"/>
      <c r="DO65" s="843"/>
      <c r="DP65" s="842"/>
      <c r="DQ65" s="843"/>
      <c r="DR65" s="844"/>
      <c r="DS65" s="843"/>
      <c r="DT65" s="842"/>
      <c r="DU65" s="843"/>
      <c r="DV65" s="844"/>
      <c r="DW65" s="843"/>
      <c r="DX65" s="844"/>
      <c r="DY65" s="843"/>
      <c r="DZ65" s="844"/>
      <c r="EA65" s="843"/>
      <c r="EB65" s="844"/>
      <c r="EC65" s="843"/>
      <c r="ED65" s="844"/>
      <c r="EE65" s="843"/>
      <c r="EF65" s="844"/>
      <c r="EG65" s="843"/>
      <c r="EH65" s="844"/>
      <c r="EI65" s="843"/>
      <c r="EJ65" s="844"/>
      <c r="EK65" s="843"/>
      <c r="EL65" s="842"/>
      <c r="EM65" s="843"/>
    </row>
    <row r="66" spans="1:143" ht="16.5">
      <c r="A66" s="847" t="s">
        <v>123</v>
      </c>
      <c r="B66" s="848"/>
      <c r="C66" s="848"/>
      <c r="D66" s="848"/>
      <c r="E66" s="848"/>
      <c r="F66" s="848"/>
      <c r="G66" s="848"/>
      <c r="H66" s="848"/>
      <c r="I66" s="848"/>
      <c r="J66" s="848"/>
      <c r="K66" s="848"/>
      <c r="L66" s="848"/>
      <c r="M66" s="848"/>
      <c r="N66" s="848"/>
      <c r="O66" s="848"/>
      <c r="P66" s="848"/>
      <c r="Q66" s="811"/>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7">
        <v>2</v>
      </c>
      <c r="AY66" s="847">
        <v>2</v>
      </c>
      <c r="AZ66" s="849">
        <v>2</v>
      </c>
      <c r="BA66" s="849">
        <v>2</v>
      </c>
      <c r="BB66" s="849">
        <v>2</v>
      </c>
      <c r="BC66" s="849">
        <v>2</v>
      </c>
      <c r="BD66" s="849">
        <v>2</v>
      </c>
      <c r="BE66" s="849">
        <v>2</v>
      </c>
      <c r="BF66" s="847"/>
      <c r="BG66" s="847"/>
      <c r="BH66" s="848"/>
      <c r="BI66" s="848"/>
      <c r="BJ66" s="848"/>
      <c r="BK66" s="848"/>
      <c r="BL66" s="848">
        <v>2</v>
      </c>
      <c r="BM66" s="848">
        <v>2</v>
      </c>
      <c r="BN66" s="848"/>
      <c r="BO66" s="848"/>
      <c r="BP66" s="848"/>
      <c r="BQ66" s="848"/>
      <c r="BR66" s="848"/>
      <c r="BS66" s="848"/>
      <c r="BU66" s="847" t="s">
        <v>123</v>
      </c>
      <c r="BV66" s="850"/>
      <c r="BW66" s="850"/>
      <c r="BX66" s="848"/>
      <c r="BY66" s="848"/>
      <c r="BZ66" s="848"/>
      <c r="CA66" s="848"/>
      <c r="CB66" s="848"/>
      <c r="CC66" s="848"/>
      <c r="CD66" s="848">
        <v>2</v>
      </c>
      <c r="CE66" s="848">
        <v>2</v>
      </c>
      <c r="CF66" s="848"/>
      <c r="CG66" s="848"/>
      <c r="CH66" s="848"/>
      <c r="CI66" s="848"/>
      <c r="CJ66" s="813">
        <v>2</v>
      </c>
      <c r="CK66" s="813">
        <v>2</v>
      </c>
      <c r="CL66" s="848"/>
      <c r="CM66" s="848"/>
      <c r="CN66" s="848"/>
      <c r="CO66" s="848"/>
      <c r="CP66" s="848"/>
      <c r="CQ66" s="848"/>
      <c r="CR66" s="848"/>
      <c r="CS66" s="848"/>
      <c r="CT66" s="848"/>
      <c r="CU66" s="848"/>
      <c r="CV66" s="848"/>
      <c r="CW66" s="848"/>
      <c r="CX66" s="848"/>
      <c r="CY66" s="848"/>
      <c r="CZ66" s="848"/>
      <c r="DA66" s="848"/>
      <c r="DB66" s="848"/>
      <c r="DC66" s="847"/>
      <c r="DD66" s="847"/>
      <c r="DE66" s="847"/>
      <c r="DF66" s="847"/>
      <c r="DG66" s="847"/>
      <c r="DH66" s="847"/>
      <c r="DI66" s="847"/>
      <c r="DJ66" s="847"/>
      <c r="DK66" s="847"/>
      <c r="DL66" s="847"/>
      <c r="DM66" s="847"/>
      <c r="DN66" s="847"/>
      <c r="DO66" s="847"/>
      <c r="DP66" s="847"/>
      <c r="DQ66" s="847"/>
      <c r="DR66" s="847"/>
      <c r="DS66" s="847"/>
      <c r="DT66" s="847"/>
      <c r="DU66" s="847"/>
      <c r="DV66" s="847"/>
      <c r="DW66" s="847"/>
      <c r="DX66" s="847"/>
      <c r="DY66" s="847"/>
      <c r="DZ66" s="847"/>
      <c r="EA66" s="847"/>
      <c r="EB66" s="847"/>
      <c r="EC66" s="847"/>
      <c r="ED66" s="847"/>
      <c r="EE66" s="847"/>
      <c r="EF66" s="847"/>
      <c r="EG66" s="847"/>
      <c r="EH66" s="847"/>
      <c r="EI66" s="847"/>
      <c r="EJ66" s="847"/>
      <c r="EK66" s="847"/>
      <c r="EL66" s="847"/>
      <c r="EM66" s="847"/>
    </row>
    <row r="67" spans="1:143" ht="16.5">
      <c r="A67" s="810"/>
      <c r="B67" s="811"/>
      <c r="C67" s="851"/>
      <c r="D67" s="851"/>
      <c r="E67" s="851"/>
      <c r="F67" s="851"/>
      <c r="G67" s="851"/>
      <c r="H67" s="851"/>
      <c r="I67" s="851"/>
      <c r="J67" s="1813"/>
      <c r="K67" s="1813"/>
      <c r="L67" s="851"/>
      <c r="M67" s="851"/>
      <c r="N67" s="851"/>
      <c r="O67" s="851"/>
      <c r="P67" s="1813"/>
      <c r="Q67" s="1813"/>
      <c r="R67" s="1813"/>
      <c r="S67" s="1813"/>
      <c r="T67" s="1813"/>
      <c r="U67" s="1813"/>
      <c r="V67" s="1813"/>
      <c r="W67" s="1813"/>
      <c r="X67" s="1813"/>
      <c r="Y67" s="1813"/>
      <c r="Z67" s="851"/>
      <c r="AA67" s="851"/>
      <c r="AB67" s="1813"/>
      <c r="AC67" s="1812"/>
      <c r="AD67" s="1813"/>
      <c r="AE67" s="1812"/>
      <c r="AF67" s="1813"/>
      <c r="AG67" s="1813"/>
      <c r="AH67" s="1813"/>
      <c r="AI67" s="1813"/>
      <c r="AJ67" s="1810"/>
      <c r="AK67" s="1811"/>
      <c r="AL67" s="1810"/>
      <c r="AM67" s="1811"/>
      <c r="AN67" s="1810"/>
      <c r="AO67" s="1811"/>
      <c r="AP67" s="1810"/>
      <c r="AQ67" s="1811"/>
      <c r="AR67" s="1810"/>
      <c r="AS67" s="1811"/>
      <c r="AT67" s="1813"/>
      <c r="AU67" s="1811"/>
      <c r="AV67" s="1810"/>
      <c r="AW67" s="1811"/>
      <c r="AX67" s="1810">
        <v>0.7361111111111112</v>
      </c>
      <c r="AY67" s="1811"/>
      <c r="AZ67" s="1810">
        <v>0.7361111111111112</v>
      </c>
      <c r="BA67" s="1811"/>
      <c r="BB67" s="1810">
        <v>0.7361111111111112</v>
      </c>
      <c r="BC67" s="1811"/>
      <c r="BD67" s="1810">
        <v>0.7361111111111112</v>
      </c>
      <c r="BE67" s="1811"/>
      <c r="BF67" s="1810"/>
      <c r="BG67" s="1811"/>
      <c r="BH67" s="1810"/>
      <c r="BI67" s="1811"/>
      <c r="BJ67" s="1810"/>
      <c r="BK67" s="1811"/>
      <c r="BL67" s="1810">
        <v>0.7361111111111112</v>
      </c>
      <c r="BM67" s="1811"/>
      <c r="BN67" s="854"/>
      <c r="BO67" s="855"/>
      <c r="BP67" s="1810"/>
      <c r="BQ67" s="1811"/>
      <c r="BR67" s="851"/>
      <c r="BS67" s="812"/>
      <c r="BU67" s="810"/>
      <c r="BX67" s="851"/>
      <c r="BY67" s="851"/>
      <c r="BZ67" s="851"/>
      <c r="CA67" s="851"/>
      <c r="CB67" s="851"/>
      <c r="CC67" s="851"/>
      <c r="CD67" s="852"/>
      <c r="CE67" s="852"/>
      <c r="CF67" s="851"/>
      <c r="CG67" s="851"/>
      <c r="CH67" s="851"/>
      <c r="CI67" s="851"/>
      <c r="CJ67" s="1810">
        <v>0.7361111111111112</v>
      </c>
      <c r="CK67" s="1811"/>
      <c r="CL67" s="852"/>
      <c r="CM67" s="852"/>
      <c r="CN67" s="852"/>
      <c r="CO67" s="852"/>
      <c r="CP67" s="852"/>
      <c r="CQ67" s="852"/>
      <c r="CR67" s="852"/>
      <c r="CS67" s="852"/>
      <c r="CT67" s="851"/>
      <c r="CU67" s="851"/>
      <c r="CV67" s="852"/>
      <c r="CW67" s="853"/>
      <c r="CX67" s="852"/>
      <c r="CY67" s="853"/>
      <c r="CZ67" s="852"/>
      <c r="DA67" s="852"/>
      <c r="DB67" s="852"/>
      <c r="DC67" s="856"/>
      <c r="DD67" s="1803"/>
      <c r="DE67" s="1804"/>
      <c r="DF67" s="1803"/>
      <c r="DG67" s="1804"/>
      <c r="DH67" s="1803"/>
      <c r="DI67" s="1804"/>
      <c r="DJ67" s="1803"/>
      <c r="DK67" s="1804"/>
      <c r="DL67" s="1803"/>
      <c r="DM67" s="1804"/>
      <c r="DN67" s="1803"/>
      <c r="DO67" s="1804"/>
      <c r="DP67" s="1803"/>
      <c r="DQ67" s="1804"/>
      <c r="DR67" s="1803"/>
      <c r="DS67" s="1804"/>
      <c r="DT67" s="1803"/>
      <c r="DU67" s="1804"/>
      <c r="DV67" s="1803"/>
      <c r="DW67" s="1804"/>
      <c r="DX67" s="1803"/>
      <c r="DY67" s="1804"/>
      <c r="DZ67" s="1803"/>
      <c r="EA67" s="1804"/>
      <c r="EB67" s="1803"/>
      <c r="EC67" s="1804"/>
      <c r="ED67" s="1803"/>
      <c r="EE67" s="1804"/>
      <c r="EF67" s="1803"/>
      <c r="EG67" s="1804"/>
      <c r="EH67" s="856"/>
      <c r="EI67" s="857"/>
      <c r="EJ67" s="1803"/>
      <c r="EK67" s="1804"/>
      <c r="EL67" s="851"/>
      <c r="EM67" s="812"/>
    </row>
    <row r="68" spans="1:143" ht="16.5">
      <c r="A68" s="858" t="s">
        <v>124</v>
      </c>
      <c r="B68" s="814"/>
      <c r="C68" s="1816" t="s">
        <v>125</v>
      </c>
      <c r="D68" s="1816"/>
      <c r="E68" s="1816"/>
      <c r="F68" s="1816"/>
      <c r="G68" s="1816">
        <v>40</v>
      </c>
      <c r="H68" s="1816"/>
      <c r="I68" s="859" t="s">
        <v>126</v>
      </c>
      <c r="J68" s="1803"/>
      <c r="K68" s="1803"/>
      <c r="L68" s="1809" t="s">
        <v>127</v>
      </c>
      <c r="M68" s="1809"/>
      <c r="N68" s="1809"/>
      <c r="O68" s="1809"/>
      <c r="P68" s="1809"/>
      <c r="Q68" s="1809"/>
      <c r="R68" s="1809"/>
      <c r="S68" s="1809"/>
      <c r="T68" s="1809"/>
      <c r="U68" s="1809"/>
      <c r="V68" s="1809"/>
      <c r="W68" s="1809"/>
      <c r="X68" s="1803"/>
      <c r="Y68" s="1803"/>
      <c r="Z68" s="859"/>
      <c r="AA68" s="859"/>
      <c r="AB68" s="1803"/>
      <c r="AC68" s="1804"/>
      <c r="AD68" s="1803"/>
      <c r="AE68" s="1804"/>
      <c r="AF68" s="1803"/>
      <c r="AG68" s="1803"/>
      <c r="AH68" s="1803"/>
      <c r="AI68" s="1803"/>
      <c r="AJ68" s="1806"/>
      <c r="AK68" s="1807"/>
      <c r="AL68" s="1806"/>
      <c r="AM68" s="1807"/>
      <c r="AN68" s="1806"/>
      <c r="AO68" s="1807"/>
      <c r="AP68" s="1806"/>
      <c r="AQ68" s="1807"/>
      <c r="AR68" s="1806"/>
      <c r="AS68" s="1807"/>
      <c r="AT68" s="1803"/>
      <c r="AU68" s="1807"/>
      <c r="AV68" s="1806"/>
      <c r="AW68" s="1807"/>
      <c r="AX68" s="1806">
        <v>0.8055555555555555</v>
      </c>
      <c r="AY68" s="1807"/>
      <c r="AZ68" s="1806">
        <v>0.8055555555555555</v>
      </c>
      <c r="BA68" s="1807"/>
      <c r="BB68" s="1806">
        <v>0.8055555555555555</v>
      </c>
      <c r="BC68" s="1807"/>
      <c r="BD68" s="1806">
        <v>0.8055555555555555</v>
      </c>
      <c r="BE68" s="1807"/>
      <c r="BF68" s="1806"/>
      <c r="BG68" s="1807"/>
      <c r="BH68" s="1806"/>
      <c r="BI68" s="1807"/>
      <c r="BJ68" s="1806"/>
      <c r="BK68" s="1807"/>
      <c r="BL68" s="1806">
        <v>0.8055555555555555</v>
      </c>
      <c r="BM68" s="1807"/>
      <c r="BN68" s="861"/>
      <c r="BO68" s="862"/>
      <c r="BP68" s="1806"/>
      <c r="BQ68" s="1807"/>
      <c r="BR68" s="859"/>
      <c r="BS68" s="815"/>
      <c r="BU68" s="858" t="s">
        <v>124</v>
      </c>
      <c r="BX68" s="859"/>
      <c r="BY68" s="859"/>
      <c r="BZ68" s="859"/>
      <c r="CA68" s="859"/>
      <c r="CB68" s="859"/>
      <c r="CC68" s="859"/>
      <c r="CD68" s="856"/>
      <c r="CE68" s="856"/>
      <c r="CF68" s="860"/>
      <c r="CG68" s="860"/>
      <c r="CH68" s="860"/>
      <c r="CI68" s="860"/>
      <c r="CJ68" s="1806">
        <v>0.8055555555555555</v>
      </c>
      <c r="CK68" s="1807"/>
      <c r="CL68" s="860"/>
      <c r="CM68" s="860"/>
      <c r="CN68" s="860"/>
      <c r="CO68" s="860"/>
      <c r="CP68" s="860"/>
      <c r="CQ68" s="860"/>
      <c r="CR68" s="856"/>
      <c r="CS68" s="856"/>
      <c r="CT68" s="859"/>
      <c r="CU68" s="859"/>
      <c r="CV68" s="856"/>
      <c r="CW68" s="857"/>
      <c r="CX68" s="856"/>
      <c r="CY68" s="857"/>
      <c r="CZ68" s="856"/>
      <c r="DA68" s="856"/>
      <c r="DB68" s="856"/>
      <c r="DC68" s="856"/>
      <c r="DD68" s="1803"/>
      <c r="DE68" s="1804"/>
      <c r="DF68" s="1803"/>
      <c r="DG68" s="1804"/>
      <c r="DH68" s="1803"/>
      <c r="DI68" s="1804"/>
      <c r="DJ68" s="1803"/>
      <c r="DK68" s="1804"/>
      <c r="DL68" s="1803"/>
      <c r="DM68" s="1804"/>
      <c r="DN68" s="1803"/>
      <c r="DO68" s="1804"/>
      <c r="DP68" s="1803"/>
      <c r="DQ68" s="1804"/>
      <c r="DR68" s="1803"/>
      <c r="DS68" s="1804"/>
      <c r="DT68" s="1803"/>
      <c r="DU68" s="1804"/>
      <c r="DV68" s="1803"/>
      <c r="DW68" s="1804"/>
      <c r="DX68" s="1803"/>
      <c r="DY68" s="1804"/>
      <c r="DZ68" s="1803"/>
      <c r="EA68" s="1804"/>
      <c r="EB68" s="1803"/>
      <c r="EC68" s="1804"/>
      <c r="ED68" s="1803"/>
      <c r="EE68" s="1804"/>
      <c r="EF68" s="1803"/>
      <c r="EG68" s="1804"/>
      <c r="EH68" s="856"/>
      <c r="EI68" s="857"/>
      <c r="EJ68" s="1803"/>
      <c r="EK68" s="1804"/>
      <c r="EL68" s="859"/>
      <c r="EM68" s="815"/>
    </row>
    <row r="69" spans="1:143" ht="16.5">
      <c r="A69" s="813" t="s">
        <v>128</v>
      </c>
      <c r="B69" s="814"/>
      <c r="C69" s="859"/>
      <c r="D69" s="859"/>
      <c r="E69" s="859"/>
      <c r="F69" s="859"/>
      <c r="G69" s="859"/>
      <c r="H69" s="859"/>
      <c r="I69" s="859"/>
      <c r="J69" s="1805"/>
      <c r="K69" s="1805"/>
      <c r="L69" s="859"/>
      <c r="M69" s="804"/>
      <c r="N69" s="859"/>
      <c r="O69" s="859"/>
      <c r="P69" s="864"/>
      <c r="Q69" s="864"/>
      <c r="R69" s="864"/>
      <c r="S69" s="864"/>
      <c r="T69" s="864"/>
      <c r="U69" s="864"/>
      <c r="V69" s="1805"/>
      <c r="W69" s="1805"/>
      <c r="X69" s="1805"/>
      <c r="Y69" s="1805"/>
      <c r="Z69" s="859"/>
      <c r="AA69" s="859"/>
      <c r="AB69" s="1805"/>
      <c r="AC69" s="1802"/>
      <c r="AD69" s="1805"/>
      <c r="AE69" s="1802"/>
      <c r="AF69" s="1805"/>
      <c r="AG69" s="1805"/>
      <c r="AH69" s="1805"/>
      <c r="AI69" s="1805"/>
      <c r="AJ69" s="1800"/>
      <c r="AK69" s="1801"/>
      <c r="AL69" s="1800"/>
      <c r="AM69" s="1801"/>
      <c r="AN69" s="1800"/>
      <c r="AO69" s="1801"/>
      <c r="AP69" s="1800"/>
      <c r="AQ69" s="1801"/>
      <c r="AR69" s="1800"/>
      <c r="AS69" s="1801"/>
      <c r="AT69" s="1805"/>
      <c r="AU69" s="1801"/>
      <c r="AV69" s="1800"/>
      <c r="AW69" s="1801"/>
      <c r="AX69" s="1800">
        <v>0.8055555555555555</v>
      </c>
      <c r="AY69" s="1801"/>
      <c r="AZ69" s="1800">
        <v>0.8055555555555555</v>
      </c>
      <c r="BA69" s="1801"/>
      <c r="BB69" s="1800">
        <v>0.8055555555555555</v>
      </c>
      <c r="BC69" s="1801"/>
      <c r="BD69" s="1800">
        <v>0.8055555555555555</v>
      </c>
      <c r="BE69" s="1801"/>
      <c r="BF69" s="1800"/>
      <c r="BG69" s="1801"/>
      <c r="BH69" s="1800"/>
      <c r="BI69" s="1801"/>
      <c r="BJ69" s="1800"/>
      <c r="BK69" s="1801"/>
      <c r="BL69" s="1800">
        <v>0.8055555555555555</v>
      </c>
      <c r="BM69" s="1801"/>
      <c r="BN69" s="866"/>
      <c r="BO69" s="867"/>
      <c r="BP69" s="1800"/>
      <c r="BQ69" s="1801"/>
      <c r="BR69" s="859"/>
      <c r="BS69" s="815"/>
      <c r="BU69" s="813" t="s">
        <v>128</v>
      </c>
      <c r="BX69" s="859"/>
      <c r="BY69" s="859"/>
      <c r="BZ69" s="859"/>
      <c r="CA69" s="859"/>
      <c r="CB69" s="859"/>
      <c r="CC69" s="859"/>
      <c r="CD69" s="863"/>
      <c r="CE69" s="863"/>
      <c r="CF69" s="859"/>
      <c r="CG69" s="807"/>
      <c r="CH69" s="859"/>
      <c r="CI69" s="859"/>
      <c r="CJ69" s="1800">
        <v>0.8055555555555555</v>
      </c>
      <c r="CK69" s="1801"/>
      <c r="CL69" s="864"/>
      <c r="CM69" s="864"/>
      <c r="CN69" s="864"/>
      <c r="CO69" s="864"/>
      <c r="CP69" s="863"/>
      <c r="CQ69" s="863"/>
      <c r="CR69" s="863"/>
      <c r="CS69" s="863"/>
      <c r="CT69" s="859"/>
      <c r="CU69" s="859"/>
      <c r="CV69" s="863"/>
      <c r="CW69" s="865"/>
      <c r="CX69" s="863"/>
      <c r="CY69" s="865"/>
      <c r="CZ69" s="863"/>
      <c r="DA69" s="863"/>
      <c r="DB69" s="863"/>
      <c r="DC69" s="863"/>
      <c r="DD69" s="1805"/>
      <c r="DE69" s="1802"/>
      <c r="DF69" s="1805"/>
      <c r="DG69" s="1802"/>
      <c r="DH69" s="1805"/>
      <c r="DI69" s="1802"/>
      <c r="DJ69" s="1805"/>
      <c r="DK69" s="1802"/>
      <c r="DL69" s="1805"/>
      <c r="DM69" s="1802"/>
      <c r="DN69" s="1805"/>
      <c r="DO69" s="1802"/>
      <c r="DP69" s="1805"/>
      <c r="DQ69" s="1802"/>
      <c r="DR69" s="1805"/>
      <c r="DS69" s="1802"/>
      <c r="DT69" s="1805"/>
      <c r="DU69" s="1802"/>
      <c r="DV69" s="1805"/>
      <c r="DW69" s="1802"/>
      <c r="DX69" s="1805"/>
      <c r="DY69" s="1802"/>
      <c r="DZ69" s="1805"/>
      <c r="EA69" s="1802"/>
      <c r="EB69" s="1805"/>
      <c r="EC69" s="1802"/>
      <c r="ED69" s="1805"/>
      <c r="EE69" s="1802"/>
      <c r="EF69" s="1805"/>
      <c r="EG69" s="1802"/>
      <c r="EH69" s="863"/>
      <c r="EI69" s="865"/>
      <c r="EJ69" s="1805"/>
      <c r="EK69" s="1802"/>
      <c r="EL69" s="859"/>
      <c r="EM69" s="815"/>
    </row>
    <row r="70" spans="1:143" ht="16.5">
      <c r="A70" s="816"/>
      <c r="B70" s="817"/>
      <c r="C70" s="868"/>
      <c r="D70" s="868"/>
      <c r="E70" s="868"/>
      <c r="F70" s="868"/>
      <c r="G70" s="868"/>
      <c r="H70" s="868"/>
      <c r="I70" s="868"/>
      <c r="J70" s="1794"/>
      <c r="K70" s="1794"/>
      <c r="L70" s="868"/>
      <c r="M70" s="868"/>
      <c r="N70" s="868"/>
      <c r="O70" s="868"/>
      <c r="P70" s="1794"/>
      <c r="Q70" s="1794"/>
      <c r="R70" s="1794"/>
      <c r="S70" s="1794"/>
      <c r="T70" s="1794"/>
      <c r="U70" s="1794"/>
      <c r="V70" s="1794"/>
      <c r="W70" s="1794"/>
      <c r="X70" s="1794"/>
      <c r="Y70" s="1794"/>
      <c r="Z70" s="868"/>
      <c r="AA70" s="868"/>
      <c r="AB70" s="1794"/>
      <c r="AC70" s="1795"/>
      <c r="AD70" s="1794"/>
      <c r="AE70" s="1795"/>
      <c r="AF70" s="1794"/>
      <c r="AG70" s="1794"/>
      <c r="AH70" s="1794"/>
      <c r="AI70" s="1794"/>
      <c r="AJ70" s="1814"/>
      <c r="AK70" s="1815"/>
      <c r="AL70" s="1814"/>
      <c r="AM70" s="1815"/>
      <c r="AN70" s="1814"/>
      <c r="AO70" s="1815"/>
      <c r="AP70" s="1814"/>
      <c r="AQ70" s="1815"/>
      <c r="AR70" s="1814"/>
      <c r="AS70" s="1815"/>
      <c r="AT70" s="1794"/>
      <c r="AU70" s="1815"/>
      <c r="AV70" s="1814"/>
      <c r="AW70" s="1815"/>
      <c r="AX70" s="1814">
        <v>0.875</v>
      </c>
      <c r="AY70" s="1815"/>
      <c r="AZ70" s="1814">
        <v>0.875</v>
      </c>
      <c r="BA70" s="1815"/>
      <c r="BB70" s="1814">
        <v>0.875</v>
      </c>
      <c r="BC70" s="1815"/>
      <c r="BD70" s="1814">
        <v>0.875</v>
      </c>
      <c r="BE70" s="1815"/>
      <c r="BF70" s="1814"/>
      <c r="BG70" s="1815"/>
      <c r="BH70" s="1814"/>
      <c r="BI70" s="1815"/>
      <c r="BJ70" s="1814"/>
      <c r="BK70" s="1815"/>
      <c r="BL70" s="1814">
        <v>0.875</v>
      </c>
      <c r="BM70" s="1815"/>
      <c r="BN70" s="871"/>
      <c r="BO70" s="872"/>
      <c r="BP70" s="1814"/>
      <c r="BQ70" s="1815"/>
      <c r="BR70" s="868"/>
      <c r="BS70" s="818"/>
      <c r="BU70" s="816"/>
      <c r="BV70" s="845"/>
      <c r="BW70" s="873"/>
      <c r="BX70" s="868"/>
      <c r="BY70" s="868"/>
      <c r="BZ70" s="868"/>
      <c r="CA70" s="868"/>
      <c r="CB70" s="868"/>
      <c r="CC70" s="868"/>
      <c r="CD70" s="869"/>
      <c r="CE70" s="869"/>
      <c r="CF70" s="868"/>
      <c r="CG70" s="868"/>
      <c r="CH70" s="868"/>
      <c r="CI70" s="868"/>
      <c r="CJ70" s="1814">
        <v>0.875</v>
      </c>
      <c r="CK70" s="1815"/>
      <c r="CL70" s="869"/>
      <c r="CM70" s="869"/>
      <c r="CN70" s="869"/>
      <c r="CO70" s="869"/>
      <c r="CP70" s="869"/>
      <c r="CQ70" s="869"/>
      <c r="CR70" s="869"/>
      <c r="CS70" s="869"/>
      <c r="CT70" s="868"/>
      <c r="CU70" s="868"/>
      <c r="CV70" s="869"/>
      <c r="CW70" s="870"/>
      <c r="CX70" s="869"/>
      <c r="CY70" s="870"/>
      <c r="CZ70" s="869"/>
      <c r="DA70" s="869"/>
      <c r="DB70" s="869"/>
      <c r="DC70" s="869"/>
      <c r="DD70" s="1794"/>
      <c r="DE70" s="1795"/>
      <c r="DF70" s="1794"/>
      <c r="DG70" s="1795"/>
      <c r="DH70" s="1794"/>
      <c r="DI70" s="1795"/>
      <c r="DJ70" s="1794"/>
      <c r="DK70" s="1795"/>
      <c r="DL70" s="1794"/>
      <c r="DM70" s="1795"/>
      <c r="DN70" s="1794"/>
      <c r="DO70" s="1795"/>
      <c r="DP70" s="1794"/>
      <c r="DQ70" s="1795"/>
      <c r="DR70" s="1794"/>
      <c r="DS70" s="1795"/>
      <c r="DT70" s="1794"/>
      <c r="DU70" s="1795"/>
      <c r="DV70" s="1794"/>
      <c r="DW70" s="1795"/>
      <c r="DX70" s="1794"/>
      <c r="DY70" s="1795"/>
      <c r="DZ70" s="1794"/>
      <c r="EA70" s="1795"/>
      <c r="EB70" s="1794"/>
      <c r="EC70" s="1795"/>
      <c r="ED70" s="1794"/>
      <c r="EE70" s="1795"/>
      <c r="EF70" s="1794"/>
      <c r="EG70" s="1795"/>
      <c r="EH70" s="869"/>
      <c r="EI70" s="870"/>
      <c r="EJ70" s="1794"/>
      <c r="EK70" s="1795"/>
      <c r="EL70" s="868"/>
      <c r="EM70" s="818"/>
    </row>
    <row r="71" spans="1:143" ht="16.5">
      <c r="A71" s="810"/>
      <c r="B71" s="811"/>
      <c r="C71" s="851"/>
      <c r="D71" s="851"/>
      <c r="E71" s="851"/>
      <c r="F71" s="851"/>
      <c r="G71" s="851"/>
      <c r="H71" s="851"/>
      <c r="I71" s="851"/>
      <c r="J71" s="1813"/>
      <c r="K71" s="1813"/>
      <c r="L71" s="851"/>
      <c r="M71" s="851"/>
      <c r="N71" s="851"/>
      <c r="O71" s="851"/>
      <c r="P71" s="1813"/>
      <c r="Q71" s="1813"/>
      <c r="R71" s="1813"/>
      <c r="S71" s="1813"/>
      <c r="T71" s="1813"/>
      <c r="U71" s="1813"/>
      <c r="V71" s="1813"/>
      <c r="W71" s="1813"/>
      <c r="X71" s="1813"/>
      <c r="Y71" s="1813"/>
      <c r="Z71" s="851"/>
      <c r="AA71" s="851"/>
      <c r="AB71" s="1813"/>
      <c r="AC71" s="1812"/>
      <c r="AD71" s="1813"/>
      <c r="AE71" s="1812"/>
      <c r="AF71" s="1813"/>
      <c r="AG71" s="1813"/>
      <c r="AH71" s="1813"/>
      <c r="AI71" s="1813"/>
      <c r="AJ71" s="1810"/>
      <c r="AK71" s="1811"/>
      <c r="AL71" s="1810"/>
      <c r="AM71" s="1811"/>
      <c r="AN71" s="1810"/>
      <c r="AO71" s="1811"/>
      <c r="AP71" s="1810"/>
      <c r="AQ71" s="1811"/>
      <c r="AR71" s="1810"/>
      <c r="AS71" s="1811"/>
      <c r="AT71" s="1813"/>
      <c r="AU71" s="1811"/>
      <c r="AV71" s="1810"/>
      <c r="AW71" s="1811"/>
      <c r="AX71" s="1810">
        <v>0.7361111111111112</v>
      </c>
      <c r="AY71" s="1811"/>
      <c r="AZ71" s="1810">
        <v>0.7361111111111112</v>
      </c>
      <c r="BA71" s="1811"/>
      <c r="BB71" s="1810">
        <v>0.7361111111111112</v>
      </c>
      <c r="BC71" s="1811"/>
      <c r="BD71" s="1810">
        <v>0.7361111111111112</v>
      </c>
      <c r="BE71" s="1811"/>
      <c r="BF71" s="1810"/>
      <c r="BG71" s="1811"/>
      <c r="BH71" s="1810"/>
      <c r="BI71" s="1811"/>
      <c r="BJ71" s="1810"/>
      <c r="BK71" s="1811"/>
      <c r="BL71" s="1810"/>
      <c r="BM71" s="1811"/>
      <c r="BN71" s="854"/>
      <c r="BO71" s="855"/>
      <c r="BP71" s="811"/>
      <c r="BQ71" s="812"/>
      <c r="BR71" s="851"/>
      <c r="BS71" s="812"/>
      <c r="BU71" s="810"/>
      <c r="BX71" s="851"/>
      <c r="BY71" s="851"/>
      <c r="BZ71" s="851"/>
      <c r="CA71" s="851"/>
      <c r="CB71" s="851"/>
      <c r="CC71" s="851"/>
      <c r="CD71" s="1810">
        <v>0.7361111111111112</v>
      </c>
      <c r="CE71" s="1811"/>
      <c r="CF71" s="851"/>
      <c r="CG71" s="851"/>
      <c r="CH71" s="851"/>
      <c r="CI71" s="851"/>
      <c r="CL71" s="852"/>
      <c r="CM71" s="852"/>
      <c r="CN71" s="852"/>
      <c r="CO71" s="852"/>
      <c r="CP71" s="852"/>
      <c r="CQ71" s="852"/>
      <c r="CR71" s="852"/>
      <c r="CS71" s="852"/>
      <c r="CT71" s="851"/>
      <c r="CU71" s="851"/>
      <c r="CV71" s="852"/>
      <c r="CW71" s="853"/>
      <c r="CX71" s="852"/>
      <c r="CY71" s="853"/>
      <c r="CZ71" s="852"/>
      <c r="DA71" s="852"/>
      <c r="DB71" s="852"/>
      <c r="DC71" s="852"/>
      <c r="DD71" s="1803"/>
      <c r="DE71" s="1804"/>
      <c r="DF71" s="1803"/>
      <c r="DG71" s="1804"/>
      <c r="DH71" s="1803"/>
      <c r="DI71" s="1804"/>
      <c r="DJ71" s="1803"/>
      <c r="DK71" s="1804"/>
      <c r="DL71" s="1803"/>
      <c r="DM71" s="1804"/>
      <c r="DN71" s="1803"/>
      <c r="DO71" s="1804"/>
      <c r="DP71" s="1803"/>
      <c r="DQ71" s="1804"/>
      <c r="DR71" s="1803"/>
      <c r="DS71" s="1804"/>
      <c r="DT71" s="1803"/>
      <c r="DU71" s="1804"/>
      <c r="DV71" s="1803"/>
      <c r="DW71" s="1804"/>
      <c r="DX71" s="1803"/>
      <c r="DY71" s="1804"/>
      <c r="DZ71" s="1803"/>
      <c r="EA71" s="1804"/>
      <c r="EB71" s="1803"/>
      <c r="EC71" s="1804"/>
      <c r="ED71" s="1803"/>
      <c r="EE71" s="1804"/>
      <c r="EF71" s="1803"/>
      <c r="EG71" s="1804"/>
      <c r="EH71" s="856"/>
      <c r="EI71" s="857"/>
      <c r="EJ71" s="859"/>
      <c r="EK71" s="859"/>
      <c r="EL71" s="859"/>
      <c r="EM71" s="815"/>
    </row>
    <row r="72" spans="1:143" ht="16.5">
      <c r="A72" s="858" t="s">
        <v>77</v>
      </c>
      <c r="B72" s="814"/>
      <c r="C72" s="1816" t="s">
        <v>125</v>
      </c>
      <c r="D72" s="1816"/>
      <c r="E72" s="1816"/>
      <c r="F72" s="1816"/>
      <c r="G72" s="1816">
        <v>40</v>
      </c>
      <c r="H72" s="1816"/>
      <c r="I72" s="859" t="s">
        <v>126</v>
      </c>
      <c r="J72" s="1803"/>
      <c r="K72" s="1803"/>
      <c r="L72" s="1809" t="s">
        <v>127</v>
      </c>
      <c r="M72" s="1809"/>
      <c r="N72" s="1809"/>
      <c r="O72" s="1809"/>
      <c r="P72" s="1809"/>
      <c r="Q72" s="1809"/>
      <c r="R72" s="1809"/>
      <c r="S72" s="1809"/>
      <c r="T72" s="1809"/>
      <c r="U72" s="1809"/>
      <c r="V72" s="1809"/>
      <c r="W72" s="1809"/>
      <c r="X72" s="1803"/>
      <c r="Y72" s="1803"/>
      <c r="Z72" s="859"/>
      <c r="AA72" s="859"/>
      <c r="AB72" s="1803"/>
      <c r="AC72" s="1804"/>
      <c r="AD72" s="1803"/>
      <c r="AE72" s="1804"/>
      <c r="AF72" s="1803"/>
      <c r="AG72" s="1803"/>
      <c r="AH72" s="1803"/>
      <c r="AI72" s="1803"/>
      <c r="AJ72" s="1806"/>
      <c r="AK72" s="1807"/>
      <c r="AL72" s="1806"/>
      <c r="AM72" s="1807"/>
      <c r="AN72" s="1806"/>
      <c r="AO72" s="1807"/>
      <c r="AP72" s="1806"/>
      <c r="AQ72" s="1807"/>
      <c r="AR72" s="1806"/>
      <c r="AS72" s="1807"/>
      <c r="AT72" s="1803"/>
      <c r="AU72" s="1807"/>
      <c r="AV72" s="1806"/>
      <c r="AW72" s="1807"/>
      <c r="AX72" s="1806">
        <v>0.8055555555555555</v>
      </c>
      <c r="AY72" s="1807"/>
      <c r="AZ72" s="1806">
        <v>0.8055555555555555</v>
      </c>
      <c r="BA72" s="1807"/>
      <c r="BB72" s="1806">
        <v>0.8055555555555555</v>
      </c>
      <c r="BC72" s="1807"/>
      <c r="BD72" s="1806">
        <v>0.8055555555555555</v>
      </c>
      <c r="BE72" s="1807"/>
      <c r="BF72" s="1806"/>
      <c r="BG72" s="1807"/>
      <c r="BH72" s="1806"/>
      <c r="BI72" s="1807"/>
      <c r="BJ72" s="1806"/>
      <c r="BK72" s="1807"/>
      <c r="BL72" s="1806"/>
      <c r="BM72" s="1807"/>
      <c r="BN72" s="861"/>
      <c r="BO72" s="862"/>
      <c r="BP72" s="814"/>
      <c r="BQ72" s="815"/>
      <c r="BR72" s="859"/>
      <c r="BS72" s="815"/>
      <c r="BU72" s="858" t="s">
        <v>77</v>
      </c>
      <c r="BX72" s="859"/>
      <c r="BY72" s="859"/>
      <c r="BZ72" s="859"/>
      <c r="CA72" s="859"/>
      <c r="CB72" s="859"/>
      <c r="CC72" s="859"/>
      <c r="CD72" s="1806">
        <v>0.8055555555555555</v>
      </c>
      <c r="CE72" s="1807"/>
      <c r="CF72" s="860"/>
      <c r="CG72" s="860"/>
      <c r="CH72" s="860"/>
      <c r="CI72" s="860"/>
      <c r="CL72" s="860"/>
      <c r="CM72" s="860"/>
      <c r="CN72" s="860"/>
      <c r="CO72" s="860"/>
      <c r="CP72" s="860"/>
      <c r="CQ72" s="860"/>
      <c r="CR72" s="856"/>
      <c r="CS72" s="856"/>
      <c r="CT72" s="859"/>
      <c r="CU72" s="859"/>
      <c r="CV72" s="856"/>
      <c r="CW72" s="857"/>
      <c r="CX72" s="856"/>
      <c r="CY72" s="857"/>
      <c r="CZ72" s="856"/>
      <c r="DA72" s="856"/>
      <c r="DB72" s="856"/>
      <c r="DC72" s="856"/>
      <c r="DD72" s="1803"/>
      <c r="DE72" s="1804"/>
      <c r="DF72" s="1803"/>
      <c r="DG72" s="1804"/>
      <c r="DH72" s="1803"/>
      <c r="DI72" s="1804"/>
      <c r="DJ72" s="1803"/>
      <c r="DK72" s="1804"/>
      <c r="DL72" s="1803"/>
      <c r="DM72" s="1804"/>
      <c r="DN72" s="1803"/>
      <c r="DO72" s="1804"/>
      <c r="DP72" s="1803"/>
      <c r="DQ72" s="1804"/>
      <c r="DR72" s="1803"/>
      <c r="DS72" s="1804"/>
      <c r="DT72" s="1803"/>
      <c r="DU72" s="1804"/>
      <c r="DV72" s="1803"/>
      <c r="DW72" s="1804"/>
      <c r="DX72" s="1803"/>
      <c r="DY72" s="1804"/>
      <c r="DZ72" s="1803"/>
      <c r="EA72" s="1804"/>
      <c r="EB72" s="1803"/>
      <c r="EC72" s="1804"/>
      <c r="ED72" s="1803"/>
      <c r="EE72" s="1804"/>
      <c r="EF72" s="1803"/>
      <c r="EG72" s="1804"/>
      <c r="EH72" s="856"/>
      <c r="EI72" s="857"/>
      <c r="EJ72" s="859"/>
      <c r="EK72" s="859"/>
      <c r="EL72" s="859"/>
      <c r="EM72" s="815"/>
    </row>
    <row r="73" spans="1:143" ht="16.5">
      <c r="A73" s="813" t="s">
        <v>128</v>
      </c>
      <c r="B73" s="814"/>
      <c r="C73" s="859"/>
      <c r="D73" s="859"/>
      <c r="E73" s="859"/>
      <c r="F73" s="859"/>
      <c r="G73" s="859"/>
      <c r="H73" s="859"/>
      <c r="I73" s="859"/>
      <c r="J73" s="1805"/>
      <c r="K73" s="1805"/>
      <c r="L73" s="859"/>
      <c r="M73" s="804"/>
      <c r="N73" s="859"/>
      <c r="O73" s="859"/>
      <c r="P73" s="864"/>
      <c r="Q73" s="864"/>
      <c r="R73" s="864"/>
      <c r="S73" s="864"/>
      <c r="T73" s="864"/>
      <c r="U73" s="864"/>
      <c r="V73" s="1805"/>
      <c r="W73" s="1805"/>
      <c r="X73" s="1805"/>
      <c r="Y73" s="1805"/>
      <c r="Z73" s="859"/>
      <c r="AA73" s="859"/>
      <c r="AB73" s="1805"/>
      <c r="AC73" s="1802"/>
      <c r="AD73" s="1805"/>
      <c r="AE73" s="1802"/>
      <c r="AF73" s="1805"/>
      <c r="AG73" s="1805"/>
      <c r="AH73" s="1805"/>
      <c r="AI73" s="1805"/>
      <c r="AJ73" s="1800"/>
      <c r="AK73" s="1801"/>
      <c r="AL73" s="1800"/>
      <c r="AM73" s="1801"/>
      <c r="AN73" s="1800"/>
      <c r="AO73" s="1801"/>
      <c r="AP73" s="1800"/>
      <c r="AQ73" s="1801"/>
      <c r="AR73" s="1800"/>
      <c r="AS73" s="1801"/>
      <c r="AT73" s="1805"/>
      <c r="AU73" s="1801"/>
      <c r="AV73" s="1800"/>
      <c r="AW73" s="1801"/>
      <c r="AX73" s="1800">
        <v>0.8055555555555555</v>
      </c>
      <c r="AY73" s="1801"/>
      <c r="AZ73" s="1800">
        <v>0.8055555555555555</v>
      </c>
      <c r="BA73" s="1801"/>
      <c r="BB73" s="1800">
        <v>0.8055555555555555</v>
      </c>
      <c r="BC73" s="1801"/>
      <c r="BD73" s="1800">
        <v>0.8055555555555555</v>
      </c>
      <c r="BE73" s="1801"/>
      <c r="BF73" s="1800"/>
      <c r="BG73" s="1801"/>
      <c r="BH73" s="1800"/>
      <c r="BI73" s="1801"/>
      <c r="BJ73" s="1800"/>
      <c r="BK73" s="1801"/>
      <c r="BL73" s="1800"/>
      <c r="BM73" s="1801"/>
      <c r="BN73" s="866"/>
      <c r="BO73" s="867"/>
      <c r="BP73" s="814"/>
      <c r="BQ73" s="815"/>
      <c r="BR73" s="859"/>
      <c r="BS73" s="815"/>
      <c r="BU73" s="813" t="s">
        <v>128</v>
      </c>
      <c r="BX73" s="859"/>
      <c r="BY73" s="859"/>
      <c r="BZ73" s="859"/>
      <c r="CA73" s="859"/>
      <c r="CB73" s="859"/>
      <c r="CC73" s="859"/>
      <c r="CD73" s="1800">
        <v>0.8055555555555555</v>
      </c>
      <c r="CE73" s="1801"/>
      <c r="CF73" s="859"/>
      <c r="CG73" s="807"/>
      <c r="CH73" s="859"/>
      <c r="CI73" s="859"/>
      <c r="CL73" s="864"/>
      <c r="CM73" s="864"/>
      <c r="CN73" s="864"/>
      <c r="CO73" s="864"/>
      <c r="CP73" s="863"/>
      <c r="CQ73" s="863"/>
      <c r="CR73" s="863"/>
      <c r="CS73" s="863"/>
      <c r="CT73" s="859"/>
      <c r="CU73" s="859"/>
      <c r="CV73" s="863"/>
      <c r="CW73" s="865"/>
      <c r="CX73" s="863"/>
      <c r="CY73" s="865"/>
      <c r="CZ73" s="863"/>
      <c r="DA73" s="863"/>
      <c r="DB73" s="863"/>
      <c r="DC73" s="863"/>
      <c r="DD73" s="1805"/>
      <c r="DE73" s="1802"/>
      <c r="DF73" s="1805"/>
      <c r="DG73" s="1802"/>
      <c r="DH73" s="1805"/>
      <c r="DI73" s="1802"/>
      <c r="DJ73" s="1805"/>
      <c r="DK73" s="1802"/>
      <c r="DL73" s="1805"/>
      <c r="DM73" s="1802"/>
      <c r="DN73" s="1805"/>
      <c r="DO73" s="1802"/>
      <c r="DP73" s="1805"/>
      <c r="DQ73" s="1802"/>
      <c r="DR73" s="1805"/>
      <c r="DS73" s="1802"/>
      <c r="DT73" s="1805"/>
      <c r="DU73" s="1802"/>
      <c r="DV73" s="1805"/>
      <c r="DW73" s="1802"/>
      <c r="DX73" s="1805"/>
      <c r="DY73" s="1802"/>
      <c r="DZ73" s="1805"/>
      <c r="EA73" s="1802"/>
      <c r="EB73" s="1805"/>
      <c r="EC73" s="1802"/>
      <c r="ED73" s="1805"/>
      <c r="EE73" s="1802"/>
      <c r="EF73" s="1805"/>
      <c r="EG73" s="1802"/>
      <c r="EH73" s="863"/>
      <c r="EI73" s="865"/>
      <c r="EJ73" s="859"/>
      <c r="EK73" s="859"/>
      <c r="EL73" s="859"/>
      <c r="EM73" s="815"/>
    </row>
    <row r="74" spans="1:143" ht="16.5">
      <c r="A74" s="816"/>
      <c r="B74" s="817"/>
      <c r="C74" s="868"/>
      <c r="D74" s="868"/>
      <c r="E74" s="868"/>
      <c r="F74" s="868"/>
      <c r="G74" s="868"/>
      <c r="H74" s="868"/>
      <c r="I74" s="868"/>
      <c r="J74" s="1794"/>
      <c r="K74" s="1794"/>
      <c r="L74" s="868"/>
      <c r="M74" s="868"/>
      <c r="N74" s="868"/>
      <c r="O74" s="868"/>
      <c r="P74" s="1794"/>
      <c r="Q74" s="1794"/>
      <c r="R74" s="1794"/>
      <c r="S74" s="1794"/>
      <c r="T74" s="1794"/>
      <c r="U74" s="1794"/>
      <c r="V74" s="1794"/>
      <c r="W74" s="1794"/>
      <c r="X74" s="1794"/>
      <c r="Y74" s="1794"/>
      <c r="Z74" s="868"/>
      <c r="AA74" s="868"/>
      <c r="AB74" s="1794"/>
      <c r="AC74" s="1795"/>
      <c r="AD74" s="1794"/>
      <c r="AE74" s="1795"/>
      <c r="AF74" s="1794"/>
      <c r="AG74" s="1794"/>
      <c r="AH74" s="1794"/>
      <c r="AI74" s="1794"/>
      <c r="AJ74" s="1814"/>
      <c r="AK74" s="1815"/>
      <c r="AL74" s="1814"/>
      <c r="AM74" s="1815"/>
      <c r="AN74" s="1814"/>
      <c r="AO74" s="1815"/>
      <c r="AP74" s="1814"/>
      <c r="AQ74" s="1815"/>
      <c r="AR74" s="1814"/>
      <c r="AS74" s="1815"/>
      <c r="AT74" s="1794"/>
      <c r="AU74" s="1815"/>
      <c r="AV74" s="1814"/>
      <c r="AW74" s="1815"/>
      <c r="AX74" s="1814">
        <v>0.875</v>
      </c>
      <c r="AY74" s="1815"/>
      <c r="AZ74" s="1814">
        <v>0.875</v>
      </c>
      <c r="BA74" s="1815"/>
      <c r="BB74" s="1814">
        <v>0.875</v>
      </c>
      <c r="BC74" s="1815"/>
      <c r="BD74" s="1814">
        <v>0.875</v>
      </c>
      <c r="BE74" s="1815"/>
      <c r="BF74" s="1814"/>
      <c r="BG74" s="1815"/>
      <c r="BH74" s="1814"/>
      <c r="BI74" s="1815"/>
      <c r="BJ74" s="1814"/>
      <c r="BK74" s="1815"/>
      <c r="BL74" s="1814"/>
      <c r="BM74" s="1815"/>
      <c r="BN74" s="871"/>
      <c r="BO74" s="872"/>
      <c r="BP74" s="817"/>
      <c r="BQ74" s="818"/>
      <c r="BR74" s="868"/>
      <c r="BS74" s="818"/>
      <c r="BU74" s="816"/>
      <c r="BV74" s="845"/>
      <c r="BW74" s="873"/>
      <c r="BX74" s="868"/>
      <c r="BY74" s="868"/>
      <c r="BZ74" s="868"/>
      <c r="CA74" s="868"/>
      <c r="CB74" s="868"/>
      <c r="CC74" s="868"/>
      <c r="CD74" s="1814">
        <v>0.875</v>
      </c>
      <c r="CE74" s="1815"/>
      <c r="CF74" s="868"/>
      <c r="CG74" s="868"/>
      <c r="CH74" s="868"/>
      <c r="CI74" s="868"/>
      <c r="CL74" s="869"/>
      <c r="CM74" s="869"/>
      <c r="CN74" s="869"/>
      <c r="CO74" s="869"/>
      <c r="CP74" s="869"/>
      <c r="CQ74" s="869"/>
      <c r="CR74" s="869"/>
      <c r="CS74" s="869"/>
      <c r="CT74" s="868"/>
      <c r="CU74" s="868"/>
      <c r="CV74" s="869"/>
      <c r="CW74" s="870"/>
      <c r="CX74" s="869"/>
      <c r="CY74" s="870"/>
      <c r="CZ74" s="869"/>
      <c r="DA74" s="869"/>
      <c r="DB74" s="869"/>
      <c r="DC74" s="869"/>
      <c r="DD74" s="1794"/>
      <c r="DE74" s="1795"/>
      <c r="DF74" s="1794"/>
      <c r="DG74" s="1795"/>
      <c r="DH74" s="1794"/>
      <c r="DI74" s="1795"/>
      <c r="DJ74" s="1794"/>
      <c r="DK74" s="1795"/>
      <c r="DL74" s="1794"/>
      <c r="DM74" s="1795"/>
      <c r="DN74" s="1794"/>
      <c r="DO74" s="1795"/>
      <c r="DP74" s="1794"/>
      <c r="DQ74" s="1795"/>
      <c r="DR74" s="1794"/>
      <c r="DS74" s="1795"/>
      <c r="DT74" s="1794"/>
      <c r="DU74" s="1795"/>
      <c r="DV74" s="1794"/>
      <c r="DW74" s="1795"/>
      <c r="DX74" s="1794"/>
      <c r="DY74" s="1795"/>
      <c r="DZ74" s="1794"/>
      <c r="EA74" s="1795"/>
      <c r="EB74" s="1794"/>
      <c r="EC74" s="1795"/>
      <c r="ED74" s="1794"/>
      <c r="EE74" s="1795"/>
      <c r="EF74" s="1794"/>
      <c r="EG74" s="1795"/>
      <c r="EH74" s="869"/>
      <c r="EI74" s="870"/>
      <c r="EJ74" s="868"/>
      <c r="EK74" s="868"/>
      <c r="EL74" s="868"/>
      <c r="EM74" s="818"/>
    </row>
    <row r="75" spans="1:143" ht="16.5">
      <c r="A75" s="810"/>
      <c r="B75" s="874"/>
      <c r="C75" s="874"/>
      <c r="D75" s="874"/>
      <c r="E75" s="874"/>
      <c r="F75" s="874"/>
      <c r="G75" s="874"/>
      <c r="H75" s="874"/>
      <c r="I75" s="874"/>
      <c r="J75" s="874"/>
      <c r="K75" s="874"/>
      <c r="L75" s="851"/>
      <c r="M75" s="851"/>
      <c r="N75" s="851"/>
      <c r="O75" s="851"/>
      <c r="P75" s="1813"/>
      <c r="Q75" s="1813"/>
      <c r="R75" s="1813"/>
      <c r="S75" s="1813"/>
      <c r="T75" s="1813"/>
      <c r="U75" s="1813"/>
      <c r="V75" s="1813"/>
      <c r="W75" s="1813"/>
      <c r="X75" s="851"/>
      <c r="Y75" s="851"/>
      <c r="Z75" s="859"/>
      <c r="AA75" s="859"/>
      <c r="AB75" s="859"/>
      <c r="AC75" s="859"/>
      <c r="AD75" s="1803"/>
      <c r="AE75" s="1803"/>
      <c r="AF75" s="1803"/>
      <c r="AG75" s="1803"/>
      <c r="AH75" s="1803"/>
      <c r="AI75" s="1803"/>
      <c r="AJ75" s="1806"/>
      <c r="AK75" s="1807"/>
      <c r="AL75" s="1806"/>
      <c r="AM75" s="1807"/>
      <c r="AN75" s="1806"/>
      <c r="AO75" s="1807"/>
      <c r="AP75" s="1806"/>
      <c r="AQ75" s="1807"/>
      <c r="AR75" s="1810"/>
      <c r="AS75" s="1811"/>
      <c r="AT75" s="1810"/>
      <c r="AU75" s="1812"/>
      <c r="AV75" s="1810"/>
      <c r="AW75" s="1811"/>
      <c r="AX75" s="1810"/>
      <c r="AY75" s="1811"/>
      <c r="AZ75" s="1810"/>
      <c r="BA75" s="1811"/>
      <c r="BB75" s="1810"/>
      <c r="BC75" s="1811"/>
      <c r="BD75" s="1810"/>
      <c r="BE75" s="1811"/>
      <c r="BF75" s="1810"/>
      <c r="BG75" s="1811"/>
      <c r="BH75" s="851"/>
      <c r="BI75" s="851"/>
      <c r="BJ75" s="1810"/>
      <c r="BK75" s="1811"/>
      <c r="BL75" s="1810"/>
      <c r="BM75" s="1811"/>
      <c r="BN75" s="1810"/>
      <c r="BO75" s="1811"/>
      <c r="BP75" s="814"/>
      <c r="BQ75" s="815"/>
      <c r="BR75" s="859"/>
      <c r="BS75" s="815"/>
      <c r="BU75" s="810"/>
      <c r="BV75" s="874"/>
      <c r="BW75" s="874"/>
      <c r="BX75" s="874"/>
      <c r="BY75" s="874"/>
      <c r="BZ75" s="874"/>
      <c r="CA75" s="874"/>
      <c r="CB75" s="874"/>
      <c r="CC75" s="874"/>
      <c r="CD75" s="874"/>
      <c r="CE75" s="874"/>
      <c r="CF75" s="851"/>
      <c r="CG75" s="851"/>
      <c r="CH75" s="851"/>
      <c r="CI75" s="851"/>
      <c r="CJ75" s="852"/>
      <c r="CK75" s="852"/>
      <c r="CL75" s="852"/>
      <c r="CM75" s="852"/>
      <c r="CN75" s="852"/>
      <c r="CO75" s="852"/>
      <c r="CP75" s="852"/>
      <c r="CQ75" s="852"/>
      <c r="CR75" s="851"/>
      <c r="CS75" s="851"/>
      <c r="CT75" s="859"/>
      <c r="CU75" s="859"/>
      <c r="CV75" s="859"/>
      <c r="CW75" s="859"/>
      <c r="CX75" s="856"/>
      <c r="CY75" s="856"/>
      <c r="CZ75" s="856"/>
      <c r="DA75" s="856"/>
      <c r="DB75" s="856"/>
      <c r="DC75" s="856"/>
      <c r="DD75" s="1803"/>
      <c r="DE75" s="1804"/>
      <c r="DF75" s="1803"/>
      <c r="DG75" s="1804"/>
      <c r="DH75" s="1803"/>
      <c r="DI75" s="1804"/>
      <c r="DJ75" s="1803"/>
      <c r="DK75" s="1804"/>
      <c r="DL75" s="1803"/>
      <c r="DM75" s="1804"/>
      <c r="DN75" s="1803"/>
      <c r="DO75" s="1804"/>
      <c r="DP75" s="1803"/>
      <c r="DQ75" s="1804"/>
      <c r="DR75" s="1803"/>
      <c r="DS75" s="1804"/>
      <c r="DT75" s="1803"/>
      <c r="DU75" s="1804"/>
      <c r="DV75" s="1803"/>
      <c r="DW75" s="1804"/>
      <c r="DX75" s="1803"/>
      <c r="DY75" s="1804"/>
      <c r="DZ75" s="1803"/>
      <c r="EA75" s="1804"/>
      <c r="EB75" s="859"/>
      <c r="EC75" s="859"/>
      <c r="ED75" s="1803"/>
      <c r="EE75" s="1804"/>
      <c r="EF75" s="1803"/>
      <c r="EG75" s="1804"/>
      <c r="EH75" s="1803"/>
      <c r="EI75" s="1804"/>
      <c r="EJ75" s="859"/>
      <c r="EK75" s="859"/>
      <c r="EL75" s="859"/>
      <c r="EM75" s="812"/>
    </row>
    <row r="76" spans="1:143" ht="16.5">
      <c r="A76" s="858" t="s">
        <v>129</v>
      </c>
      <c r="B76" s="874"/>
      <c r="C76" s="1808"/>
      <c r="D76" s="1808"/>
      <c r="E76" s="1808"/>
      <c r="F76" s="1808"/>
      <c r="G76" s="1808"/>
      <c r="H76" s="1808"/>
      <c r="I76" s="874"/>
      <c r="J76" s="874"/>
      <c r="K76" s="874"/>
      <c r="L76" s="1809"/>
      <c r="M76" s="1809"/>
      <c r="N76" s="1809"/>
      <c r="O76" s="1809"/>
      <c r="P76" s="1809"/>
      <c r="Q76" s="1809"/>
      <c r="R76" s="1809"/>
      <c r="S76" s="1809"/>
      <c r="T76" s="1809"/>
      <c r="U76" s="1809"/>
      <c r="V76" s="1809"/>
      <c r="W76" s="1809"/>
      <c r="X76" s="859"/>
      <c r="Y76" s="859"/>
      <c r="Z76" s="859"/>
      <c r="AA76" s="859"/>
      <c r="AB76" s="859"/>
      <c r="AC76" s="859"/>
      <c r="AD76" s="1803"/>
      <c r="AE76" s="1803"/>
      <c r="AF76" s="1803"/>
      <c r="AG76" s="1803"/>
      <c r="AH76" s="1803"/>
      <c r="AI76" s="1803"/>
      <c r="AJ76" s="1806"/>
      <c r="AK76" s="1807"/>
      <c r="AL76" s="1806"/>
      <c r="AM76" s="1807"/>
      <c r="AN76" s="1806"/>
      <c r="AO76" s="1807"/>
      <c r="AP76" s="1806"/>
      <c r="AQ76" s="1807"/>
      <c r="AR76" s="1806"/>
      <c r="AS76" s="1807"/>
      <c r="AT76" s="1806"/>
      <c r="AU76" s="1804"/>
      <c r="AV76" s="1806"/>
      <c r="AW76" s="1807"/>
      <c r="AX76" s="1806"/>
      <c r="AY76" s="1807"/>
      <c r="AZ76" s="1806"/>
      <c r="BA76" s="1807"/>
      <c r="BB76" s="1806"/>
      <c r="BC76" s="1807"/>
      <c r="BD76" s="1806"/>
      <c r="BE76" s="1807"/>
      <c r="BF76" s="1806"/>
      <c r="BG76" s="1807"/>
      <c r="BH76" s="859"/>
      <c r="BI76" s="859"/>
      <c r="BJ76" s="1806"/>
      <c r="BK76" s="1807"/>
      <c r="BL76" s="1806"/>
      <c r="BM76" s="1807"/>
      <c r="BN76" s="1806"/>
      <c r="BO76" s="1807"/>
      <c r="BP76" s="814"/>
      <c r="BQ76" s="815"/>
      <c r="BR76" s="859"/>
      <c r="BS76" s="815"/>
      <c r="BU76" s="858" t="s">
        <v>129</v>
      </c>
      <c r="BV76" s="874"/>
      <c r="BW76" s="874"/>
      <c r="BX76" s="874"/>
      <c r="BY76" s="874"/>
      <c r="BZ76" s="874"/>
      <c r="CA76" s="874"/>
      <c r="CB76" s="874"/>
      <c r="CC76" s="874"/>
      <c r="CD76" s="874"/>
      <c r="CE76" s="874"/>
      <c r="CF76" s="860"/>
      <c r="CG76" s="860"/>
      <c r="CH76" s="860"/>
      <c r="CI76" s="860"/>
      <c r="CJ76" s="860"/>
      <c r="CK76" s="860"/>
      <c r="CL76" s="860"/>
      <c r="CM76" s="860"/>
      <c r="CN76" s="860"/>
      <c r="CO76" s="860"/>
      <c r="CP76" s="860"/>
      <c r="CQ76" s="860"/>
      <c r="CR76" s="859"/>
      <c r="CS76" s="859"/>
      <c r="CT76" s="859"/>
      <c r="CU76" s="859"/>
      <c r="CV76" s="859"/>
      <c r="CW76" s="859"/>
      <c r="CX76" s="856"/>
      <c r="CY76" s="856"/>
      <c r="CZ76" s="856"/>
      <c r="DA76" s="856"/>
      <c r="DB76" s="856"/>
      <c r="DC76" s="856"/>
      <c r="DD76" s="1803"/>
      <c r="DE76" s="1804"/>
      <c r="DF76" s="1803"/>
      <c r="DG76" s="1804"/>
      <c r="DH76" s="1803"/>
      <c r="DI76" s="1804"/>
      <c r="DJ76" s="1803"/>
      <c r="DK76" s="1804"/>
      <c r="DL76" s="1803"/>
      <c r="DM76" s="1804"/>
      <c r="DN76" s="1803"/>
      <c r="DO76" s="1804"/>
      <c r="DP76" s="1803"/>
      <c r="DQ76" s="1804"/>
      <c r="DR76" s="1803"/>
      <c r="DS76" s="1804"/>
      <c r="DT76" s="1803"/>
      <c r="DU76" s="1804"/>
      <c r="DV76" s="1803"/>
      <c r="DW76" s="1804"/>
      <c r="DX76" s="1803"/>
      <c r="DY76" s="1804"/>
      <c r="DZ76" s="1803"/>
      <c r="EA76" s="1804"/>
      <c r="EB76" s="859"/>
      <c r="EC76" s="859"/>
      <c r="ED76" s="1803"/>
      <c r="EE76" s="1804"/>
      <c r="EF76" s="1803"/>
      <c r="EG76" s="1804"/>
      <c r="EH76" s="1803"/>
      <c r="EI76" s="1804"/>
      <c r="EJ76" s="859"/>
      <c r="EK76" s="859"/>
      <c r="EL76" s="859"/>
      <c r="EM76" s="815"/>
    </row>
    <row r="77" spans="1:143" ht="16.5">
      <c r="A77" s="813" t="s">
        <v>128</v>
      </c>
      <c r="B77" s="874"/>
      <c r="C77" s="874"/>
      <c r="D77" s="874"/>
      <c r="E77" s="874"/>
      <c r="F77" s="874"/>
      <c r="G77" s="874"/>
      <c r="H77" s="874"/>
      <c r="I77" s="874"/>
      <c r="J77" s="874"/>
      <c r="K77" s="874"/>
      <c r="L77" s="859"/>
      <c r="M77" s="804"/>
      <c r="N77" s="859"/>
      <c r="O77" s="859"/>
      <c r="P77" s="864"/>
      <c r="Q77" s="864"/>
      <c r="R77" s="864"/>
      <c r="S77" s="864"/>
      <c r="T77" s="864"/>
      <c r="U77" s="864"/>
      <c r="V77" s="1805"/>
      <c r="W77" s="1805"/>
      <c r="X77" s="859"/>
      <c r="Y77" s="859"/>
      <c r="Z77" s="859"/>
      <c r="AA77" s="859"/>
      <c r="AB77" s="859"/>
      <c r="AC77" s="859"/>
      <c r="AD77" s="1805"/>
      <c r="AE77" s="1805"/>
      <c r="AF77" s="1805"/>
      <c r="AG77" s="1805"/>
      <c r="AH77" s="1805"/>
      <c r="AI77" s="1805"/>
      <c r="AJ77" s="1800"/>
      <c r="AK77" s="1801"/>
      <c r="AL77" s="1800"/>
      <c r="AM77" s="1801"/>
      <c r="AN77" s="1800"/>
      <c r="AO77" s="1801"/>
      <c r="AP77" s="1800"/>
      <c r="AQ77" s="1801"/>
      <c r="AR77" s="1800"/>
      <c r="AS77" s="1801"/>
      <c r="AT77" s="1800"/>
      <c r="AU77" s="1802"/>
      <c r="AV77" s="1800"/>
      <c r="AW77" s="1801"/>
      <c r="AX77" s="1800"/>
      <c r="AY77" s="1801"/>
      <c r="AZ77" s="1800"/>
      <c r="BA77" s="1801"/>
      <c r="BB77" s="1800"/>
      <c r="BC77" s="1801"/>
      <c r="BD77" s="1800"/>
      <c r="BE77" s="1801"/>
      <c r="BF77" s="1800"/>
      <c r="BG77" s="1801"/>
      <c r="BH77" s="859"/>
      <c r="BI77" s="859"/>
      <c r="BJ77" s="1800"/>
      <c r="BK77" s="1801"/>
      <c r="BL77" s="1800"/>
      <c r="BM77" s="1801"/>
      <c r="BN77" s="1800"/>
      <c r="BO77" s="1801"/>
      <c r="BP77" s="814"/>
      <c r="BQ77" s="815"/>
      <c r="BR77" s="859"/>
      <c r="BS77" s="815"/>
      <c r="BU77" s="813" t="s">
        <v>128</v>
      </c>
      <c r="BV77" s="874"/>
      <c r="BW77" s="874"/>
      <c r="BX77" s="874"/>
      <c r="BY77" s="874"/>
      <c r="BZ77" s="874"/>
      <c r="CA77" s="874"/>
      <c r="CB77" s="874"/>
      <c r="CC77" s="874"/>
      <c r="CD77" s="874"/>
      <c r="CE77" s="874"/>
      <c r="CF77" s="859"/>
      <c r="CG77" s="807"/>
      <c r="CH77" s="859"/>
      <c r="CI77" s="859"/>
      <c r="CJ77" s="864"/>
      <c r="CK77" s="864"/>
      <c r="CL77" s="864"/>
      <c r="CM77" s="864"/>
      <c r="CN77" s="864"/>
      <c r="CO77" s="864"/>
      <c r="CP77" s="863"/>
      <c r="CQ77" s="863"/>
      <c r="CR77" s="859"/>
      <c r="CS77" s="859"/>
      <c r="CT77" s="859"/>
      <c r="CU77" s="859"/>
      <c r="CV77" s="859"/>
      <c r="CW77" s="859"/>
      <c r="CX77" s="863"/>
      <c r="CY77" s="863"/>
      <c r="CZ77" s="863"/>
      <c r="DA77" s="863"/>
      <c r="DB77" s="863"/>
      <c r="DC77" s="863"/>
      <c r="DD77" s="1805"/>
      <c r="DE77" s="1802"/>
      <c r="DF77" s="1805"/>
      <c r="DG77" s="1802"/>
      <c r="DH77" s="1805"/>
      <c r="DI77" s="1802"/>
      <c r="DJ77" s="1805"/>
      <c r="DK77" s="1802"/>
      <c r="DL77" s="1805"/>
      <c r="DM77" s="1802"/>
      <c r="DN77" s="1805"/>
      <c r="DO77" s="1802"/>
      <c r="DP77" s="1805"/>
      <c r="DQ77" s="1802"/>
      <c r="DR77" s="1805"/>
      <c r="DS77" s="1802"/>
      <c r="DT77" s="1805"/>
      <c r="DU77" s="1802"/>
      <c r="DV77" s="1805"/>
      <c r="DW77" s="1802"/>
      <c r="DX77" s="1805"/>
      <c r="DY77" s="1802"/>
      <c r="DZ77" s="1805"/>
      <c r="EA77" s="1802"/>
      <c r="EB77" s="859"/>
      <c r="EC77" s="859"/>
      <c r="ED77" s="1805"/>
      <c r="EE77" s="1802"/>
      <c r="EF77" s="1805"/>
      <c r="EG77" s="1802"/>
      <c r="EH77" s="1805"/>
      <c r="EI77" s="1802"/>
      <c r="EJ77" s="859"/>
      <c r="EK77" s="859"/>
      <c r="EL77" s="859"/>
      <c r="EM77" s="815"/>
    </row>
    <row r="78" spans="1:143" ht="16.5">
      <c r="A78" s="816"/>
      <c r="B78" s="859"/>
      <c r="C78" s="859"/>
      <c r="D78" s="859"/>
      <c r="E78" s="859"/>
      <c r="F78" s="859"/>
      <c r="G78" s="859"/>
      <c r="H78" s="859"/>
      <c r="I78" s="859"/>
      <c r="J78" s="859"/>
      <c r="K78" s="859"/>
      <c r="L78" s="868"/>
      <c r="M78" s="868"/>
      <c r="N78" s="868"/>
      <c r="O78" s="868"/>
      <c r="P78" s="1794"/>
      <c r="Q78" s="1794"/>
      <c r="R78" s="1794"/>
      <c r="S78" s="1794"/>
      <c r="T78" s="1794"/>
      <c r="U78" s="1794"/>
      <c r="V78" s="1794"/>
      <c r="W78" s="1794"/>
      <c r="X78" s="859"/>
      <c r="Y78" s="859"/>
      <c r="Z78" s="859"/>
      <c r="AA78" s="859"/>
      <c r="AB78" s="859"/>
      <c r="AC78" s="859"/>
      <c r="AD78" s="1794"/>
      <c r="AE78" s="1794"/>
      <c r="AF78" s="1794"/>
      <c r="AG78" s="1794"/>
      <c r="AH78" s="1794"/>
      <c r="AI78" s="1794"/>
      <c r="AJ78" s="1814"/>
      <c r="AK78" s="1815"/>
      <c r="AL78" s="1814"/>
      <c r="AM78" s="1815"/>
      <c r="AN78" s="1814"/>
      <c r="AO78" s="1815"/>
      <c r="AP78" s="1814"/>
      <c r="AQ78" s="1815"/>
      <c r="AR78" s="1814"/>
      <c r="AS78" s="1815"/>
      <c r="AT78" s="1814"/>
      <c r="AU78" s="1795"/>
      <c r="AV78" s="1814"/>
      <c r="AW78" s="1815"/>
      <c r="AX78" s="1814"/>
      <c r="AY78" s="1815"/>
      <c r="AZ78" s="1814"/>
      <c r="BA78" s="1815"/>
      <c r="BB78" s="1814"/>
      <c r="BC78" s="1815"/>
      <c r="BD78" s="1814"/>
      <c r="BE78" s="1815"/>
      <c r="BF78" s="1814"/>
      <c r="BG78" s="1815"/>
      <c r="BH78" s="868"/>
      <c r="BI78" s="868"/>
      <c r="BJ78" s="1814"/>
      <c r="BK78" s="1815"/>
      <c r="BL78" s="1814"/>
      <c r="BM78" s="1815"/>
      <c r="BN78" s="1814"/>
      <c r="BO78" s="1815"/>
      <c r="BP78" s="817"/>
      <c r="BQ78" s="818"/>
      <c r="BR78" s="868"/>
      <c r="BS78" s="818"/>
      <c r="BU78" s="816"/>
      <c r="BV78" s="859"/>
      <c r="BW78" s="859"/>
      <c r="BX78" s="859"/>
      <c r="BY78" s="859"/>
      <c r="BZ78" s="859"/>
      <c r="CA78" s="859"/>
      <c r="CB78" s="859"/>
      <c r="CC78" s="859"/>
      <c r="CD78" s="859"/>
      <c r="CE78" s="859"/>
      <c r="CF78" s="868"/>
      <c r="CG78" s="868"/>
      <c r="CH78" s="868"/>
      <c r="CI78" s="868"/>
      <c r="CJ78" s="869"/>
      <c r="CK78" s="869"/>
      <c r="CL78" s="869"/>
      <c r="CM78" s="869"/>
      <c r="CN78" s="869"/>
      <c r="CO78" s="869"/>
      <c r="CP78" s="869"/>
      <c r="CQ78" s="869"/>
      <c r="CR78" s="859"/>
      <c r="CS78" s="859"/>
      <c r="CT78" s="868"/>
      <c r="CU78" s="859"/>
      <c r="CV78" s="859"/>
      <c r="CW78" s="859"/>
      <c r="CX78" s="869"/>
      <c r="CY78" s="869"/>
      <c r="CZ78" s="869"/>
      <c r="DA78" s="869"/>
      <c r="DB78" s="869"/>
      <c r="DC78" s="869"/>
      <c r="DD78" s="1794"/>
      <c r="DE78" s="1795"/>
      <c r="DF78" s="1794"/>
      <c r="DG78" s="1795"/>
      <c r="DH78" s="1794"/>
      <c r="DI78" s="1795"/>
      <c r="DJ78" s="1794"/>
      <c r="DK78" s="1795"/>
      <c r="DL78" s="1794"/>
      <c r="DM78" s="1795"/>
      <c r="DN78" s="1794"/>
      <c r="DO78" s="1795"/>
      <c r="DP78" s="1794"/>
      <c r="DQ78" s="1795"/>
      <c r="DR78" s="1794"/>
      <c r="DS78" s="1795"/>
      <c r="DT78" s="1794"/>
      <c r="DU78" s="1795"/>
      <c r="DV78" s="1794"/>
      <c r="DW78" s="1795"/>
      <c r="DX78" s="1794"/>
      <c r="DY78" s="1795"/>
      <c r="DZ78" s="1794"/>
      <c r="EA78" s="1795"/>
      <c r="EB78" s="868"/>
      <c r="EC78" s="868"/>
      <c r="ED78" s="1794"/>
      <c r="EE78" s="1795"/>
      <c r="EF78" s="1794"/>
      <c r="EG78" s="1795"/>
      <c r="EH78" s="1794"/>
      <c r="EI78" s="1795"/>
      <c r="EJ78" s="868"/>
      <c r="EK78" s="868"/>
      <c r="EL78" s="868"/>
      <c r="EM78" s="818"/>
    </row>
    <row r="79" spans="1:143" ht="16.5">
      <c r="A79" s="848" t="s">
        <v>130</v>
      </c>
      <c r="B79" s="1796" t="s">
        <v>180</v>
      </c>
      <c r="C79" s="1797"/>
      <c r="D79" s="1797"/>
      <c r="E79" s="1797"/>
      <c r="F79" s="1797"/>
      <c r="G79" s="1797"/>
      <c r="H79" s="1797"/>
      <c r="I79" s="1797"/>
      <c r="J79" s="1797"/>
      <c r="K79" s="1797"/>
      <c r="L79" s="1797"/>
      <c r="M79" s="1797"/>
      <c r="N79" s="1797"/>
      <c r="O79" s="1797"/>
      <c r="P79" s="1797"/>
      <c r="Q79" s="1797"/>
      <c r="R79" s="1797"/>
      <c r="S79" s="1797"/>
      <c r="T79" s="1797"/>
      <c r="U79" s="1797"/>
      <c r="V79" s="1797"/>
      <c r="W79" s="1797"/>
      <c r="X79" s="1797"/>
      <c r="Y79" s="1797"/>
      <c r="Z79" s="876" t="s">
        <v>131</v>
      </c>
      <c r="AA79" s="821"/>
      <c r="AB79" s="821"/>
      <c r="AC79" s="821"/>
      <c r="AD79" s="821"/>
      <c r="AE79" s="821"/>
      <c r="AF79" s="821"/>
      <c r="AG79" s="821"/>
      <c r="AH79" s="821"/>
      <c r="AI79" s="821"/>
      <c r="AJ79" s="821" t="s">
        <v>132</v>
      </c>
      <c r="AK79" s="821"/>
      <c r="AL79" s="821"/>
      <c r="AM79" s="821"/>
      <c r="AN79" s="821"/>
      <c r="AO79" s="821"/>
      <c r="AP79" s="1798" t="s">
        <v>133</v>
      </c>
      <c r="AQ79" s="1799"/>
      <c r="AR79" s="1799"/>
      <c r="AS79" s="1799"/>
      <c r="AT79" s="821" t="s">
        <v>134</v>
      </c>
      <c r="AU79" s="821"/>
      <c r="AV79" s="821"/>
      <c r="AW79" s="821"/>
      <c r="AX79" s="821"/>
      <c r="AY79" s="821"/>
      <c r="AZ79" s="821"/>
      <c r="BA79" s="821"/>
      <c r="BB79" s="821"/>
      <c r="BC79" s="821"/>
      <c r="BD79" s="821"/>
      <c r="BE79" s="821"/>
      <c r="BF79" s="821"/>
      <c r="BG79" s="821"/>
      <c r="BH79" s="821"/>
      <c r="BI79" s="821"/>
      <c r="BJ79" s="821"/>
      <c r="BK79" s="821"/>
      <c r="BL79" s="821"/>
      <c r="BM79" s="821"/>
      <c r="BN79" s="821"/>
      <c r="BO79" s="821"/>
      <c r="BP79" s="821"/>
      <c r="BQ79" s="821"/>
      <c r="BR79" s="821"/>
      <c r="BS79" s="823"/>
      <c r="BU79" s="813" t="s">
        <v>130</v>
      </c>
      <c r="BV79" s="876" t="s">
        <v>131</v>
      </c>
      <c r="BW79" s="875"/>
      <c r="BX79" s="875"/>
      <c r="BY79" s="875"/>
      <c r="BZ79" s="875"/>
      <c r="CA79" s="875"/>
      <c r="CB79" s="875"/>
      <c r="CC79" s="875"/>
      <c r="CD79" s="875"/>
      <c r="CE79" s="875"/>
      <c r="CF79" s="875"/>
      <c r="CG79" s="820" t="s">
        <v>132</v>
      </c>
      <c r="CH79" s="875"/>
      <c r="CI79" s="875"/>
      <c r="CJ79" s="875"/>
      <c r="CK79" s="875"/>
      <c r="CL79" s="875"/>
      <c r="CM79" s="875"/>
      <c r="CN79" s="1798" t="s">
        <v>133</v>
      </c>
      <c r="CO79" s="1799"/>
      <c r="CP79" s="1799"/>
      <c r="CQ79" s="1799"/>
      <c r="CR79" s="821" t="s">
        <v>134</v>
      </c>
      <c r="CS79" s="875"/>
      <c r="CU79" s="821"/>
      <c r="CV79" s="821"/>
      <c r="CW79" s="821"/>
      <c r="CX79" s="821"/>
      <c r="CY79" s="821"/>
      <c r="CZ79" s="821"/>
      <c r="DA79" s="821"/>
      <c r="DC79" s="821"/>
      <c r="DD79" s="820"/>
      <c r="DE79" s="820"/>
      <c r="DF79" s="820"/>
      <c r="DG79" s="820"/>
      <c r="DH79" s="804"/>
      <c r="DI79" s="820"/>
      <c r="DO79" s="820"/>
      <c r="DP79" s="820"/>
      <c r="DQ79" s="820"/>
      <c r="DR79" s="820"/>
      <c r="DS79" s="820"/>
      <c r="DT79" s="820"/>
      <c r="DU79" s="820"/>
      <c r="DV79" s="820"/>
      <c r="DW79" s="820"/>
      <c r="DX79" s="820"/>
      <c r="DY79" s="820"/>
      <c r="DZ79" s="820"/>
      <c r="EA79" s="820"/>
      <c r="EB79" s="820"/>
      <c r="EC79" s="820"/>
      <c r="ED79" s="820"/>
      <c r="EE79" s="820"/>
      <c r="EF79" s="820"/>
      <c r="EG79" s="820"/>
      <c r="EH79" s="820"/>
      <c r="EI79" s="820"/>
      <c r="EJ79" s="820"/>
      <c r="EK79" s="820"/>
      <c r="EL79" s="820"/>
      <c r="EM79" s="877"/>
    </row>
    <row r="80" spans="1:143" ht="16.5">
      <c r="A80" s="827"/>
      <c r="B80" s="835"/>
      <c r="C80" s="878" t="s">
        <v>181</v>
      </c>
      <c r="D80" s="878"/>
      <c r="E80" s="878"/>
      <c r="F80" s="878"/>
      <c r="G80" s="878"/>
      <c r="H80" s="878"/>
      <c r="I80" s="878"/>
      <c r="J80" s="878"/>
      <c r="K80" s="878"/>
      <c r="L80" s="878"/>
      <c r="M80" s="878"/>
      <c r="N80" s="878"/>
      <c r="O80" s="878"/>
      <c r="P80" s="878"/>
      <c r="Q80" s="878"/>
      <c r="R80" s="878"/>
      <c r="S80" s="878"/>
      <c r="T80" s="878"/>
      <c r="U80" s="878"/>
      <c r="V80" s="878"/>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t="s">
        <v>135</v>
      </c>
      <c r="AU80" s="820"/>
      <c r="AV80" s="820"/>
      <c r="AW80" s="820"/>
      <c r="AX80" s="820"/>
      <c r="AY80" s="820"/>
      <c r="AZ80" s="820"/>
      <c r="BA80" s="820"/>
      <c r="BB80" s="820"/>
      <c r="BC80" s="820"/>
      <c r="BD80" s="820"/>
      <c r="BE80" s="820"/>
      <c r="BF80" s="820"/>
      <c r="BG80" s="820"/>
      <c r="BH80" s="820"/>
      <c r="BI80" s="820"/>
      <c r="BJ80" s="820"/>
      <c r="BK80" s="820"/>
      <c r="BL80" s="820"/>
      <c r="BM80" s="820"/>
      <c r="BN80" s="820"/>
      <c r="BO80" s="820"/>
      <c r="BP80" s="820"/>
      <c r="BQ80" s="820"/>
      <c r="BR80" s="820"/>
      <c r="BS80" s="877"/>
      <c r="BU80" s="827"/>
      <c r="BV80" s="835"/>
      <c r="BW80" s="820"/>
      <c r="BX80" s="820"/>
      <c r="BY80" s="820"/>
      <c r="BZ80" s="820"/>
      <c r="CA80" s="820"/>
      <c r="CB80" s="820"/>
      <c r="CC80" s="820"/>
      <c r="CD80" s="820"/>
      <c r="CE80" s="820"/>
      <c r="CF80" s="820"/>
      <c r="CG80" s="820"/>
      <c r="CH80" s="820"/>
      <c r="CI80" s="820"/>
      <c r="CJ80" s="820"/>
      <c r="CK80" s="820"/>
      <c r="CL80" s="820"/>
      <c r="CM80" s="820"/>
      <c r="CN80" s="820"/>
      <c r="CO80" s="820"/>
      <c r="CP80" s="820"/>
      <c r="CQ80" s="820"/>
      <c r="CR80" s="820" t="s">
        <v>135</v>
      </c>
      <c r="CS80" s="820"/>
      <c r="CT80" s="820"/>
      <c r="CU80" s="820"/>
      <c r="CV80" s="820"/>
      <c r="CW80" s="820"/>
      <c r="CX80" s="820"/>
      <c r="CY80" s="820"/>
      <c r="CZ80" s="820"/>
      <c r="DA80" s="820"/>
      <c r="DB80" s="820"/>
      <c r="DC80" s="820"/>
      <c r="DD80" s="820"/>
      <c r="DE80" s="820"/>
      <c r="DF80" s="820"/>
      <c r="DG80" s="820"/>
      <c r="DH80" s="820"/>
      <c r="DI80" s="820"/>
      <c r="DJ80" s="820"/>
      <c r="DK80" s="820"/>
      <c r="DL80" s="820"/>
      <c r="DM80" s="820"/>
      <c r="DN80" s="840"/>
      <c r="DO80" s="820"/>
      <c r="DP80" s="820"/>
      <c r="DQ80" s="820"/>
      <c r="DR80" s="820"/>
      <c r="DS80" s="820"/>
      <c r="DT80" s="820"/>
      <c r="DU80" s="820"/>
      <c r="DV80" s="820"/>
      <c r="DW80" s="820"/>
      <c r="DX80" s="820"/>
      <c r="DY80" s="820"/>
      <c r="DZ80" s="820"/>
      <c r="EA80" s="820"/>
      <c r="EB80" s="820"/>
      <c r="EC80" s="820"/>
      <c r="ED80" s="820"/>
      <c r="EE80" s="820"/>
      <c r="EF80" s="820"/>
      <c r="EG80" s="820"/>
      <c r="EH80" s="820"/>
      <c r="EI80" s="820"/>
      <c r="EJ80" s="820"/>
      <c r="EK80" s="820"/>
      <c r="EL80" s="820"/>
      <c r="EM80" s="877"/>
    </row>
    <row r="81" spans="1:143" ht="16.5">
      <c r="A81" s="849" t="s">
        <v>136</v>
      </c>
      <c r="B81" s="879"/>
      <c r="C81" s="880" t="s">
        <v>649</v>
      </c>
      <c r="D81" s="880"/>
      <c r="E81" s="880"/>
      <c r="F81" s="880"/>
      <c r="G81" s="880"/>
      <c r="H81" s="880"/>
      <c r="I81" s="880"/>
      <c r="J81" s="880"/>
      <c r="K81" s="880"/>
      <c r="L81" s="880"/>
      <c r="M81" s="880"/>
      <c r="N81" s="880"/>
      <c r="O81" s="880"/>
      <c r="P81" s="880"/>
      <c r="Q81" s="880"/>
      <c r="R81" s="880"/>
      <c r="S81" s="880"/>
      <c r="T81" s="880"/>
      <c r="U81" s="880"/>
      <c r="V81" s="880"/>
      <c r="W81" s="825"/>
      <c r="X81" s="825"/>
      <c r="Y81" s="825"/>
      <c r="Z81" s="825"/>
      <c r="AA81" s="825"/>
      <c r="AB81" s="825"/>
      <c r="AC81" s="825"/>
      <c r="AD81" s="873"/>
      <c r="AE81" s="825"/>
      <c r="AF81" s="825"/>
      <c r="AG81" s="825"/>
      <c r="AH81" s="825"/>
      <c r="AI81" s="881"/>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c r="BI81" s="825"/>
      <c r="BJ81" s="825"/>
      <c r="BK81" s="825"/>
      <c r="BL81" s="825"/>
      <c r="BM81" s="825"/>
      <c r="BN81" s="825"/>
      <c r="BO81" s="825"/>
      <c r="BP81" s="825"/>
      <c r="BQ81" s="825"/>
      <c r="BR81" s="825"/>
      <c r="BS81" s="826"/>
      <c r="BU81" s="849" t="s">
        <v>136</v>
      </c>
      <c r="BV81" s="879"/>
      <c r="BW81" s="825" t="s">
        <v>650</v>
      </c>
      <c r="BX81" s="882"/>
      <c r="BY81" s="882"/>
      <c r="BZ81" s="882"/>
      <c r="CA81" s="882"/>
      <c r="CB81" s="882"/>
      <c r="CC81" s="882"/>
      <c r="CD81" s="882"/>
      <c r="CE81" s="882"/>
      <c r="CF81" s="882"/>
      <c r="CG81" s="882"/>
      <c r="CH81" s="882"/>
      <c r="CI81" s="882"/>
      <c r="CJ81" s="882"/>
      <c r="CK81" s="882"/>
      <c r="CL81" s="882"/>
      <c r="CM81" s="882"/>
      <c r="CN81" s="825" t="s">
        <v>651</v>
      </c>
      <c r="CO81" s="882"/>
      <c r="CP81" s="882"/>
      <c r="CQ81" s="825"/>
      <c r="CR81" s="825"/>
      <c r="CS81" s="825"/>
      <c r="CT81" s="825"/>
      <c r="CU81" s="825"/>
      <c r="CV81" s="825"/>
      <c r="CW81" s="825"/>
      <c r="CX81" s="873"/>
      <c r="CY81" s="825"/>
      <c r="CZ81" s="825"/>
      <c r="DA81" s="825"/>
      <c r="DB81" s="825"/>
      <c r="DC81" s="881"/>
      <c r="DD81" s="825"/>
      <c r="DE81" s="825"/>
      <c r="DF81" s="825"/>
      <c r="DG81" s="825"/>
      <c r="DH81" s="825"/>
      <c r="DI81" s="825"/>
      <c r="DJ81" s="873"/>
      <c r="DK81" s="825"/>
      <c r="DL81" s="825"/>
      <c r="DM81" s="825"/>
      <c r="DN81" s="825"/>
      <c r="DO81" s="825"/>
      <c r="DP81" s="825"/>
      <c r="DQ81" s="825"/>
      <c r="DR81" s="825"/>
      <c r="DS81" s="825"/>
      <c r="DT81" s="825"/>
      <c r="DU81" s="825"/>
      <c r="DV81" s="825"/>
      <c r="DW81" s="825"/>
      <c r="DX81" s="825"/>
      <c r="DY81" s="825"/>
      <c r="DZ81" s="825"/>
      <c r="EA81" s="825"/>
      <c r="EB81" s="825"/>
      <c r="EC81" s="825"/>
      <c r="ED81" s="825"/>
      <c r="EE81" s="825"/>
      <c r="EF81" s="825"/>
      <c r="EG81" s="825"/>
      <c r="EH81" s="825"/>
      <c r="EI81" s="825"/>
      <c r="EJ81" s="825"/>
      <c r="EK81" s="825"/>
      <c r="EL81" s="825"/>
      <c r="EM81" s="826"/>
    </row>
    <row r="82" spans="80:82" ht="16.5">
      <c r="CB82" s="808" t="s">
        <v>665</v>
      </c>
      <c r="CD82" s="894"/>
    </row>
    <row r="83" spans="82:83" ht="16.5">
      <c r="CD83" s="895">
        <v>2</v>
      </c>
      <c r="CE83" s="808" t="s">
        <v>663</v>
      </c>
    </row>
    <row r="84" ht="16.5">
      <c r="CD84" s="894"/>
    </row>
    <row r="85" ht="16.5">
      <c r="CD85" s="894"/>
    </row>
    <row r="86" ht="16.5">
      <c r="CD86" s="894"/>
    </row>
    <row r="88" spans="1:143" ht="28.5">
      <c r="A88" s="804"/>
      <c r="B88" s="804"/>
      <c r="C88" s="804"/>
      <c r="D88" s="1829" t="s">
        <v>171</v>
      </c>
      <c r="E88" s="1829"/>
      <c r="F88" s="1829"/>
      <c r="G88" s="1829"/>
      <c r="H88" s="1829"/>
      <c r="I88" s="1829"/>
      <c r="J88" s="1829"/>
      <c r="K88" s="1829"/>
      <c r="L88" s="1829"/>
      <c r="M88" s="1829"/>
      <c r="N88" s="1829"/>
      <c r="O88" s="1829"/>
      <c r="P88" s="1829"/>
      <c r="Q88" s="1829"/>
      <c r="R88" s="1829"/>
      <c r="S88" s="1829"/>
      <c r="T88" s="1829"/>
      <c r="U88" s="1829"/>
      <c r="V88" s="1829"/>
      <c r="W88" s="1829"/>
      <c r="X88" s="1829"/>
      <c r="Y88" s="1829"/>
      <c r="Z88" s="1829"/>
      <c r="AA88" s="1829"/>
      <c r="AB88" s="804"/>
      <c r="AC88" s="804"/>
      <c r="AD88" s="804"/>
      <c r="AE88" s="1829" t="s">
        <v>75</v>
      </c>
      <c r="AF88" s="1829"/>
      <c r="AG88" s="1829"/>
      <c r="AH88" s="1829"/>
      <c r="AI88" s="1829"/>
      <c r="AJ88" s="1829"/>
      <c r="AK88" s="1829"/>
      <c r="AL88" s="1829"/>
      <c r="AM88" s="1829"/>
      <c r="AN88" s="1830">
        <v>250</v>
      </c>
      <c r="AO88" s="1830"/>
      <c r="AP88" s="1830"/>
      <c r="AQ88" s="1830"/>
      <c r="AR88" s="1829" t="s">
        <v>76</v>
      </c>
      <c r="AS88" s="1829"/>
      <c r="AT88" s="1831" t="s">
        <v>666</v>
      </c>
      <c r="AU88" s="1832"/>
      <c r="AV88" s="806" t="s">
        <v>172</v>
      </c>
      <c r="AW88" s="805"/>
      <c r="AX88" s="805"/>
      <c r="AY88" s="805"/>
      <c r="AZ88" s="805"/>
      <c r="BA88" s="805"/>
      <c r="BB88" s="805"/>
      <c r="BC88" s="805"/>
      <c r="BD88" s="805"/>
      <c r="BE88" s="807"/>
      <c r="BF88" s="807"/>
      <c r="BG88" s="807"/>
      <c r="BH88" s="807"/>
      <c r="BI88" s="804"/>
      <c r="BJ88" s="804"/>
      <c r="BK88" s="804"/>
      <c r="BL88" s="804"/>
      <c r="BM88" s="804"/>
      <c r="BN88" s="804"/>
      <c r="BO88" s="804"/>
      <c r="BP88" s="804"/>
      <c r="BQ88" s="804"/>
      <c r="BR88" s="804"/>
      <c r="BS88" s="804"/>
      <c r="BU88" s="804"/>
      <c r="BV88" s="804"/>
      <c r="BW88" s="804"/>
      <c r="BX88" s="1829" t="s">
        <v>171</v>
      </c>
      <c r="BY88" s="1829"/>
      <c r="BZ88" s="1829"/>
      <c r="CA88" s="1829"/>
      <c r="CB88" s="1829"/>
      <c r="CC88" s="1829"/>
      <c r="CD88" s="1829"/>
      <c r="CE88" s="1829"/>
      <c r="CF88" s="1829"/>
      <c r="CG88" s="1829"/>
      <c r="CH88" s="1829"/>
      <c r="CI88" s="1829"/>
      <c r="CJ88" s="1829"/>
      <c r="CK88" s="1829"/>
      <c r="CL88" s="1829"/>
      <c r="CM88" s="1829"/>
      <c r="CN88" s="1829"/>
      <c r="CO88" s="1829"/>
      <c r="CP88" s="1829"/>
      <c r="CQ88" s="1829"/>
      <c r="CR88" s="1829"/>
      <c r="CS88" s="1829"/>
      <c r="CT88" s="1829"/>
      <c r="CU88" s="1829"/>
      <c r="CV88" s="804"/>
      <c r="CW88" s="804"/>
      <c r="CX88" s="804"/>
      <c r="CY88" s="1829" t="s">
        <v>75</v>
      </c>
      <c r="CZ88" s="1829"/>
      <c r="DA88" s="1829"/>
      <c r="DB88" s="1829"/>
      <c r="DC88" s="1829"/>
      <c r="DD88" s="1829"/>
      <c r="DE88" s="1829"/>
      <c r="DF88" s="1829"/>
      <c r="DG88" s="1829"/>
      <c r="DH88" s="1830">
        <v>250</v>
      </c>
      <c r="DI88" s="1830"/>
      <c r="DJ88" s="1830"/>
      <c r="DK88" s="1830"/>
      <c r="DL88" s="1829" t="s">
        <v>76</v>
      </c>
      <c r="DM88" s="1829"/>
      <c r="DN88" s="1831" t="s">
        <v>666</v>
      </c>
      <c r="DO88" s="1832"/>
      <c r="DP88" s="806" t="s">
        <v>641</v>
      </c>
      <c r="DQ88" s="805"/>
      <c r="DR88" s="805"/>
      <c r="DS88" s="805"/>
      <c r="DT88" s="805"/>
      <c r="DU88" s="805"/>
      <c r="DV88" s="805"/>
      <c r="DW88" s="805"/>
      <c r="DX88" s="805"/>
      <c r="DY88" s="807"/>
      <c r="DZ88" s="807"/>
      <c r="EA88" s="807"/>
      <c r="EB88" s="807"/>
      <c r="EC88" s="804"/>
      <c r="ED88" s="804"/>
      <c r="EE88" s="804"/>
      <c r="EF88" s="804"/>
      <c r="EG88" s="804"/>
      <c r="EH88" s="804"/>
      <c r="EI88" s="804"/>
      <c r="EJ88" s="804"/>
      <c r="EK88" s="804"/>
      <c r="EL88" s="804"/>
      <c r="EM88" s="804"/>
    </row>
    <row r="89" spans="1:143" ht="16.5">
      <c r="A89" s="809" t="s">
        <v>78</v>
      </c>
      <c r="B89" s="1827">
        <v>42447</v>
      </c>
      <c r="C89" s="1828"/>
      <c r="D89" s="1827">
        <v>42448</v>
      </c>
      <c r="E89" s="1828"/>
      <c r="F89" s="1827">
        <v>42449</v>
      </c>
      <c r="G89" s="1828"/>
      <c r="H89" s="1827">
        <v>42450</v>
      </c>
      <c r="I89" s="1828"/>
      <c r="J89" s="1827">
        <v>42451</v>
      </c>
      <c r="K89" s="1828"/>
      <c r="L89" s="1827">
        <v>42452</v>
      </c>
      <c r="M89" s="1828"/>
      <c r="N89" s="1827">
        <v>42453</v>
      </c>
      <c r="O89" s="1828"/>
      <c r="P89" s="1827">
        <v>42454</v>
      </c>
      <c r="Q89" s="1828"/>
      <c r="R89" s="1827">
        <v>42455</v>
      </c>
      <c r="S89" s="1828"/>
      <c r="T89" s="1827">
        <v>42456</v>
      </c>
      <c r="U89" s="1828"/>
      <c r="V89" s="1827">
        <v>42457</v>
      </c>
      <c r="W89" s="1828"/>
      <c r="X89" s="1827">
        <v>42458</v>
      </c>
      <c r="Y89" s="1828"/>
      <c r="Z89" s="1827">
        <v>42459</v>
      </c>
      <c r="AA89" s="1828"/>
      <c r="AB89" s="1827">
        <v>42460</v>
      </c>
      <c r="AC89" s="1828"/>
      <c r="AD89" s="1827">
        <v>42461</v>
      </c>
      <c r="AE89" s="1828"/>
      <c r="AF89" s="1827">
        <v>42462</v>
      </c>
      <c r="AG89" s="1828"/>
      <c r="AH89" s="1827">
        <v>42463</v>
      </c>
      <c r="AI89" s="1828"/>
      <c r="AJ89" s="1827">
        <v>42464</v>
      </c>
      <c r="AK89" s="1828"/>
      <c r="AL89" s="1827">
        <v>42465</v>
      </c>
      <c r="AM89" s="1828"/>
      <c r="AN89" s="1827">
        <v>42466</v>
      </c>
      <c r="AO89" s="1828"/>
      <c r="AP89" s="1827">
        <v>42467</v>
      </c>
      <c r="AQ89" s="1828"/>
      <c r="AR89" s="1827">
        <v>42468</v>
      </c>
      <c r="AS89" s="1828"/>
      <c r="AT89" s="1827">
        <v>42469</v>
      </c>
      <c r="AU89" s="1828"/>
      <c r="AV89" s="1827">
        <v>42470</v>
      </c>
      <c r="AW89" s="1828"/>
      <c r="AX89" s="1827">
        <v>42471</v>
      </c>
      <c r="AY89" s="1828"/>
      <c r="AZ89" s="1827">
        <v>42472</v>
      </c>
      <c r="BA89" s="1828"/>
      <c r="BB89" s="1827">
        <v>42473</v>
      </c>
      <c r="BC89" s="1828"/>
      <c r="BD89" s="1827">
        <v>42474</v>
      </c>
      <c r="BE89" s="1828"/>
      <c r="BF89" s="1827">
        <v>42475</v>
      </c>
      <c r="BG89" s="1828"/>
      <c r="BH89" s="1827">
        <v>42476</v>
      </c>
      <c r="BI89" s="1828"/>
      <c r="BJ89" s="1827">
        <v>42477</v>
      </c>
      <c r="BK89" s="1828"/>
      <c r="BL89" s="1827">
        <v>42478</v>
      </c>
      <c r="BM89" s="1828"/>
      <c r="BN89" s="1827">
        <v>42479</v>
      </c>
      <c r="BO89" s="1828"/>
      <c r="BP89" s="1827">
        <v>42480</v>
      </c>
      <c r="BQ89" s="1828"/>
      <c r="BR89" s="1827">
        <v>42481</v>
      </c>
      <c r="BS89" s="1828"/>
      <c r="BU89" s="809" t="s">
        <v>78</v>
      </c>
      <c r="BV89" s="1827">
        <v>42485</v>
      </c>
      <c r="BW89" s="1828"/>
      <c r="BX89" s="1827">
        <v>42486</v>
      </c>
      <c r="BY89" s="1828"/>
      <c r="BZ89" s="1827">
        <v>42487</v>
      </c>
      <c r="CA89" s="1828"/>
      <c r="CB89" s="1827">
        <v>42488</v>
      </c>
      <c r="CC89" s="1828"/>
      <c r="CD89" s="1827">
        <v>42489</v>
      </c>
      <c r="CE89" s="1828"/>
      <c r="CF89" s="1827">
        <v>42490</v>
      </c>
      <c r="CG89" s="1828"/>
      <c r="CH89" s="1827">
        <v>42491</v>
      </c>
      <c r="CI89" s="1828"/>
      <c r="CJ89" s="1827">
        <v>42492</v>
      </c>
      <c r="CK89" s="1828"/>
      <c r="CL89" s="1827">
        <v>42493</v>
      </c>
      <c r="CM89" s="1828"/>
      <c r="CN89" s="1827">
        <v>42494</v>
      </c>
      <c r="CO89" s="1828"/>
      <c r="CP89" s="1827">
        <v>42495</v>
      </c>
      <c r="CQ89" s="1828"/>
      <c r="CR89" s="1827">
        <v>42496</v>
      </c>
      <c r="CS89" s="1828"/>
      <c r="CT89" s="1827">
        <v>42497</v>
      </c>
      <c r="CU89" s="1828"/>
      <c r="CV89" s="1827">
        <v>42498</v>
      </c>
      <c r="CW89" s="1828"/>
      <c r="CX89" s="1827"/>
      <c r="CY89" s="1828"/>
      <c r="CZ89" s="1827"/>
      <c r="DA89" s="1828"/>
      <c r="DB89" s="1827"/>
      <c r="DC89" s="1828"/>
      <c r="DD89" s="1827"/>
      <c r="DE89" s="1828"/>
      <c r="DF89" s="1827"/>
      <c r="DG89" s="1828"/>
      <c r="DH89" s="1827"/>
      <c r="DI89" s="1828"/>
      <c r="DJ89" s="1827"/>
      <c r="DK89" s="1828"/>
      <c r="DL89" s="1827"/>
      <c r="DM89" s="1828"/>
      <c r="DN89" s="1827"/>
      <c r="DO89" s="1828"/>
      <c r="DP89" s="1827"/>
      <c r="DQ89" s="1828"/>
      <c r="DR89" s="1827"/>
      <c r="DS89" s="1828"/>
      <c r="DT89" s="1827"/>
      <c r="DU89" s="1828"/>
      <c r="DV89" s="1827"/>
      <c r="DW89" s="1828"/>
      <c r="DX89" s="1827"/>
      <c r="DY89" s="1828"/>
      <c r="DZ89" s="1827"/>
      <c r="EA89" s="1828"/>
      <c r="EB89" s="1827"/>
      <c r="EC89" s="1828"/>
      <c r="ED89" s="1827"/>
      <c r="EE89" s="1828"/>
      <c r="EF89" s="1827"/>
      <c r="EG89" s="1828"/>
      <c r="EH89" s="1827"/>
      <c r="EI89" s="1828"/>
      <c r="EJ89" s="1827"/>
      <c r="EK89" s="1828"/>
      <c r="EL89" s="1827"/>
      <c r="EM89" s="1828"/>
    </row>
    <row r="90" spans="1:143" ht="16.5">
      <c r="A90" s="809" t="s">
        <v>79</v>
      </c>
      <c r="B90" s="1825">
        <f>B89</f>
        <v>42447</v>
      </c>
      <c r="C90" s="1826"/>
      <c r="D90" s="1825">
        <f>D89</f>
        <v>42448</v>
      </c>
      <c r="E90" s="1826"/>
      <c r="F90" s="1825">
        <f>F89</f>
        <v>42449</v>
      </c>
      <c r="G90" s="1826"/>
      <c r="H90" s="1825">
        <f>H89</f>
        <v>42450</v>
      </c>
      <c r="I90" s="1826"/>
      <c r="J90" s="1825">
        <f>J89</f>
        <v>42451</v>
      </c>
      <c r="K90" s="1826"/>
      <c r="L90" s="1825">
        <f>L89</f>
        <v>42452</v>
      </c>
      <c r="M90" s="1826"/>
      <c r="N90" s="1825">
        <f>N89</f>
        <v>42453</v>
      </c>
      <c r="O90" s="1826"/>
      <c r="P90" s="1825">
        <f>P89</f>
        <v>42454</v>
      </c>
      <c r="Q90" s="1826"/>
      <c r="R90" s="1825">
        <f>R89</f>
        <v>42455</v>
      </c>
      <c r="S90" s="1826"/>
      <c r="T90" s="1825">
        <f>T89</f>
        <v>42456</v>
      </c>
      <c r="U90" s="1826"/>
      <c r="V90" s="1825">
        <f>V89</f>
        <v>42457</v>
      </c>
      <c r="W90" s="1826"/>
      <c r="X90" s="1825">
        <f>X89</f>
        <v>42458</v>
      </c>
      <c r="Y90" s="1826"/>
      <c r="Z90" s="1825">
        <f>Z89</f>
        <v>42459</v>
      </c>
      <c r="AA90" s="1826"/>
      <c r="AB90" s="1825">
        <f>AB89</f>
        <v>42460</v>
      </c>
      <c r="AC90" s="1826"/>
      <c r="AD90" s="1825">
        <f>AD89</f>
        <v>42461</v>
      </c>
      <c r="AE90" s="1826"/>
      <c r="AF90" s="1825">
        <f>AF89</f>
        <v>42462</v>
      </c>
      <c r="AG90" s="1826"/>
      <c r="AH90" s="1825">
        <f>AH89</f>
        <v>42463</v>
      </c>
      <c r="AI90" s="1826"/>
      <c r="AJ90" s="1825">
        <f>AJ89</f>
        <v>42464</v>
      </c>
      <c r="AK90" s="1826"/>
      <c r="AL90" s="1825">
        <f>AL89</f>
        <v>42465</v>
      </c>
      <c r="AM90" s="1826"/>
      <c r="AN90" s="1825">
        <f>AN89</f>
        <v>42466</v>
      </c>
      <c r="AO90" s="1826"/>
      <c r="AP90" s="1825">
        <f>AP89</f>
        <v>42467</v>
      </c>
      <c r="AQ90" s="1826"/>
      <c r="AR90" s="1825">
        <f>AR89</f>
        <v>42468</v>
      </c>
      <c r="AS90" s="1826"/>
      <c r="AT90" s="1825">
        <f>AT89</f>
        <v>42469</v>
      </c>
      <c r="AU90" s="1826"/>
      <c r="AV90" s="1825">
        <f>AV89</f>
        <v>42470</v>
      </c>
      <c r="AW90" s="1826"/>
      <c r="AX90" s="1825">
        <f>AX89</f>
        <v>42471</v>
      </c>
      <c r="AY90" s="1826"/>
      <c r="AZ90" s="1825">
        <f>AZ89</f>
        <v>42472</v>
      </c>
      <c r="BA90" s="1826"/>
      <c r="BB90" s="1825">
        <f>BB89</f>
        <v>42473</v>
      </c>
      <c r="BC90" s="1826"/>
      <c r="BD90" s="1825">
        <f>BD89</f>
        <v>42474</v>
      </c>
      <c r="BE90" s="1826"/>
      <c r="BF90" s="1825">
        <f>BF89</f>
        <v>42475</v>
      </c>
      <c r="BG90" s="1826"/>
      <c r="BH90" s="1825">
        <f>BH89</f>
        <v>42476</v>
      </c>
      <c r="BI90" s="1826"/>
      <c r="BJ90" s="1825">
        <f>BJ89</f>
        <v>42477</v>
      </c>
      <c r="BK90" s="1826"/>
      <c r="BL90" s="1825">
        <f>BL89</f>
        <v>42478</v>
      </c>
      <c r="BM90" s="1826"/>
      <c r="BN90" s="1825">
        <f>BN89</f>
        <v>42479</v>
      </c>
      <c r="BO90" s="1826"/>
      <c r="BP90" s="1825">
        <f>BP89</f>
        <v>42480</v>
      </c>
      <c r="BQ90" s="1826"/>
      <c r="BR90" s="1825">
        <f>BR89</f>
        <v>42481</v>
      </c>
      <c r="BS90" s="1826"/>
      <c r="BU90" s="809" t="s">
        <v>79</v>
      </c>
      <c r="BV90" s="1825">
        <f>BV89</f>
        <v>42485</v>
      </c>
      <c r="BW90" s="1826"/>
      <c r="BX90" s="1825">
        <f>BX89</f>
        <v>42486</v>
      </c>
      <c r="BY90" s="1826"/>
      <c r="BZ90" s="1825">
        <f>BZ89</f>
        <v>42487</v>
      </c>
      <c r="CA90" s="1826"/>
      <c r="CB90" s="1825">
        <f>CB89</f>
        <v>42488</v>
      </c>
      <c r="CC90" s="1826"/>
      <c r="CD90" s="1825">
        <f>CD89</f>
        <v>42489</v>
      </c>
      <c r="CE90" s="1826"/>
      <c r="CF90" s="1825">
        <f>CF89</f>
        <v>42490</v>
      </c>
      <c r="CG90" s="1826"/>
      <c r="CH90" s="1825">
        <f>CH89</f>
        <v>42491</v>
      </c>
      <c r="CI90" s="1826"/>
      <c r="CJ90" s="1825">
        <f>CJ89</f>
        <v>42492</v>
      </c>
      <c r="CK90" s="1826"/>
      <c r="CL90" s="1825">
        <f>CL89</f>
        <v>42493</v>
      </c>
      <c r="CM90" s="1826"/>
      <c r="CN90" s="1825">
        <f>CN89</f>
        <v>42494</v>
      </c>
      <c r="CO90" s="1826"/>
      <c r="CP90" s="1825">
        <f>CP89</f>
        <v>42495</v>
      </c>
      <c r="CQ90" s="1826"/>
      <c r="CR90" s="1825">
        <f>CR89</f>
        <v>42496</v>
      </c>
      <c r="CS90" s="1826"/>
      <c r="CT90" s="1825">
        <f>CT89</f>
        <v>42497</v>
      </c>
      <c r="CU90" s="1826"/>
      <c r="CV90" s="1825">
        <f>CV89</f>
        <v>42498</v>
      </c>
      <c r="CW90" s="1826"/>
      <c r="CX90" s="1825"/>
      <c r="CY90" s="1826"/>
      <c r="CZ90" s="1825"/>
      <c r="DA90" s="1826"/>
      <c r="DB90" s="1825"/>
      <c r="DC90" s="1826"/>
      <c r="DD90" s="1825"/>
      <c r="DE90" s="1826"/>
      <c r="DF90" s="1825"/>
      <c r="DG90" s="1826"/>
      <c r="DH90" s="1825"/>
      <c r="DI90" s="1826"/>
      <c r="DJ90" s="1825"/>
      <c r="DK90" s="1826"/>
      <c r="DL90" s="1825"/>
      <c r="DM90" s="1826"/>
      <c r="DN90" s="1825"/>
      <c r="DO90" s="1826"/>
      <c r="DP90" s="1825"/>
      <c r="DQ90" s="1826"/>
      <c r="DR90" s="1825"/>
      <c r="DS90" s="1826"/>
      <c r="DT90" s="1825"/>
      <c r="DU90" s="1826"/>
      <c r="DV90" s="1825"/>
      <c r="DW90" s="1826"/>
      <c r="DX90" s="1825"/>
      <c r="DY90" s="1826"/>
      <c r="DZ90" s="1825"/>
      <c r="EA90" s="1826"/>
      <c r="EB90" s="1825"/>
      <c r="EC90" s="1826"/>
      <c r="ED90" s="1825"/>
      <c r="EE90" s="1826"/>
      <c r="EF90" s="1825"/>
      <c r="EG90" s="1826"/>
      <c r="EH90" s="1825"/>
      <c r="EI90" s="1826"/>
      <c r="EJ90" s="1825"/>
      <c r="EK90" s="1826"/>
      <c r="EL90" s="1825"/>
      <c r="EM90" s="1826"/>
    </row>
    <row r="91" spans="1:143" ht="16.5">
      <c r="A91" s="810"/>
      <c r="B91" s="1823"/>
      <c r="C91" s="1824"/>
      <c r="D91" s="1823"/>
      <c r="E91" s="1824"/>
      <c r="F91" s="1823"/>
      <c r="G91" s="1824"/>
      <c r="H91" s="1823"/>
      <c r="I91" s="1824"/>
      <c r="J91" s="1823"/>
      <c r="K91" s="1824"/>
      <c r="L91" s="1823"/>
      <c r="M91" s="1824"/>
      <c r="N91" s="1823"/>
      <c r="O91" s="1824"/>
      <c r="P91" s="1823"/>
      <c r="Q91" s="1824"/>
      <c r="R91" s="1823"/>
      <c r="S91" s="1824"/>
      <c r="T91" s="1823"/>
      <c r="U91" s="1824"/>
      <c r="V91" s="1823"/>
      <c r="W91" s="1824"/>
      <c r="X91" s="1823"/>
      <c r="Y91" s="1824"/>
      <c r="Z91" s="1823"/>
      <c r="AA91" s="1824"/>
      <c r="AB91" s="1823"/>
      <c r="AC91" s="1824"/>
      <c r="AD91" s="1823"/>
      <c r="AE91" s="1824"/>
      <c r="AF91" s="1823"/>
      <c r="AG91" s="1824"/>
      <c r="AH91" s="1823"/>
      <c r="AI91" s="1824"/>
      <c r="AJ91" s="1823"/>
      <c r="AK91" s="1824"/>
      <c r="AL91" s="1823"/>
      <c r="AM91" s="1824"/>
      <c r="AN91" s="1823"/>
      <c r="AO91" s="1824"/>
      <c r="AP91" s="1823"/>
      <c r="AQ91" s="1824"/>
      <c r="AR91" s="1823"/>
      <c r="AS91" s="1824"/>
      <c r="AT91" s="1823"/>
      <c r="AU91" s="1824"/>
      <c r="AV91" s="1823"/>
      <c r="AW91" s="1824"/>
      <c r="AX91" s="1823"/>
      <c r="AY91" s="1824"/>
      <c r="AZ91" s="1823"/>
      <c r="BA91" s="1824"/>
      <c r="BB91" s="1823"/>
      <c r="BC91" s="1824"/>
      <c r="BD91" s="1823"/>
      <c r="BE91" s="1824"/>
      <c r="BF91" s="1823"/>
      <c r="BG91" s="1824"/>
      <c r="BH91" s="1823"/>
      <c r="BI91" s="1824"/>
      <c r="BJ91" s="1823"/>
      <c r="BK91" s="1824"/>
      <c r="BL91" s="1823"/>
      <c r="BM91" s="1824"/>
      <c r="BN91" s="1823"/>
      <c r="BO91" s="1824"/>
      <c r="BP91" s="1823"/>
      <c r="BQ91" s="1824"/>
      <c r="BR91" s="1823"/>
      <c r="BS91" s="1824"/>
      <c r="BU91" s="810"/>
      <c r="BV91" s="1823"/>
      <c r="BW91" s="1824"/>
      <c r="BX91" s="1823"/>
      <c r="BY91" s="1824"/>
      <c r="BZ91" s="1823"/>
      <c r="CA91" s="1824"/>
      <c r="CB91" s="1823"/>
      <c r="CC91" s="1824"/>
      <c r="CD91" s="1823"/>
      <c r="CE91" s="1824"/>
      <c r="CF91" s="1823"/>
      <c r="CG91" s="1824"/>
      <c r="CH91" s="1823"/>
      <c r="CI91" s="1824"/>
      <c r="CJ91" s="1823"/>
      <c r="CK91" s="1824"/>
      <c r="CL91" s="1823"/>
      <c r="CM91" s="1824"/>
      <c r="CN91" s="1823"/>
      <c r="CO91" s="1824"/>
      <c r="CP91" s="1823"/>
      <c r="CQ91" s="1824"/>
      <c r="CR91" s="1823"/>
      <c r="CS91" s="1824"/>
      <c r="CT91" s="1823"/>
      <c r="CU91" s="1824"/>
      <c r="CV91" s="1823"/>
      <c r="CW91" s="1824"/>
      <c r="CX91" s="1823"/>
      <c r="CY91" s="1824"/>
      <c r="CZ91" s="1823"/>
      <c r="DA91" s="1824"/>
      <c r="DB91" s="1823"/>
      <c r="DC91" s="1824"/>
      <c r="DD91" s="1823"/>
      <c r="DE91" s="1824"/>
      <c r="DF91" s="1823"/>
      <c r="DG91" s="1824"/>
      <c r="DH91" s="1823"/>
      <c r="DI91" s="1824"/>
      <c r="DJ91" s="1823"/>
      <c r="DK91" s="1824"/>
      <c r="DL91" s="1823"/>
      <c r="DM91" s="1824"/>
      <c r="DN91" s="1823"/>
      <c r="DO91" s="1824"/>
      <c r="DP91" s="1823"/>
      <c r="DQ91" s="1824"/>
      <c r="DR91" s="1823"/>
      <c r="DS91" s="1824"/>
      <c r="DT91" s="1823"/>
      <c r="DU91" s="1824"/>
      <c r="DV91" s="1823"/>
      <c r="DW91" s="1824"/>
      <c r="DX91" s="1823"/>
      <c r="DY91" s="1824"/>
      <c r="DZ91" s="1823"/>
      <c r="EA91" s="1824"/>
      <c r="EB91" s="1823"/>
      <c r="EC91" s="1824"/>
      <c r="ED91" s="1823"/>
      <c r="EE91" s="1824"/>
      <c r="EF91" s="1823"/>
      <c r="EG91" s="1824"/>
      <c r="EH91" s="1823"/>
      <c r="EI91" s="1824"/>
      <c r="EJ91" s="1823"/>
      <c r="EK91" s="1824"/>
      <c r="EL91" s="1823"/>
      <c r="EM91" s="1824"/>
    </row>
    <row r="92" spans="1:143" ht="16.5">
      <c r="A92" s="813" t="s">
        <v>80</v>
      </c>
      <c r="B92" s="1821" t="s">
        <v>81</v>
      </c>
      <c r="C92" s="1822"/>
      <c r="D92" s="1821" t="s">
        <v>82</v>
      </c>
      <c r="E92" s="1822"/>
      <c r="F92" s="1821" t="s">
        <v>82</v>
      </c>
      <c r="G92" s="1822"/>
      <c r="H92" s="1821" t="s">
        <v>81</v>
      </c>
      <c r="I92" s="1822"/>
      <c r="J92" s="1821" t="s">
        <v>81</v>
      </c>
      <c r="K92" s="1822"/>
      <c r="L92" s="1821" t="s">
        <v>81</v>
      </c>
      <c r="M92" s="1822"/>
      <c r="N92" s="1821" t="s">
        <v>81</v>
      </c>
      <c r="O92" s="1822"/>
      <c r="P92" s="1821" t="s">
        <v>173</v>
      </c>
      <c r="Q92" s="1822"/>
      <c r="R92" s="1821" t="s">
        <v>82</v>
      </c>
      <c r="S92" s="1822"/>
      <c r="T92" s="1821" t="s">
        <v>82</v>
      </c>
      <c r="U92" s="1822"/>
      <c r="V92" s="1821" t="s">
        <v>173</v>
      </c>
      <c r="W92" s="1822"/>
      <c r="X92" s="1821" t="s">
        <v>173</v>
      </c>
      <c r="Y92" s="1822"/>
      <c r="Z92" s="1821" t="s">
        <v>173</v>
      </c>
      <c r="AA92" s="1822"/>
      <c r="AB92" s="1821" t="s">
        <v>173</v>
      </c>
      <c r="AC92" s="1822"/>
      <c r="AD92" s="1821" t="s">
        <v>173</v>
      </c>
      <c r="AE92" s="1822"/>
      <c r="AF92" s="1821" t="s">
        <v>82</v>
      </c>
      <c r="AG92" s="1822"/>
      <c r="AH92" s="1821" t="s">
        <v>82</v>
      </c>
      <c r="AI92" s="1822"/>
      <c r="AJ92" s="1821" t="s">
        <v>173</v>
      </c>
      <c r="AK92" s="1822"/>
      <c r="AL92" s="1821" t="s">
        <v>173</v>
      </c>
      <c r="AM92" s="1822"/>
      <c r="AN92" s="1821" t="s">
        <v>173</v>
      </c>
      <c r="AO92" s="1822"/>
      <c r="AP92" s="1821" t="s">
        <v>173</v>
      </c>
      <c r="AQ92" s="1822"/>
      <c r="AR92" s="1821" t="s">
        <v>173</v>
      </c>
      <c r="AS92" s="1822"/>
      <c r="AT92" s="1821" t="s">
        <v>82</v>
      </c>
      <c r="AU92" s="1822"/>
      <c r="AV92" s="1821" t="s">
        <v>82</v>
      </c>
      <c r="AW92" s="1822"/>
      <c r="AX92" s="1821" t="s">
        <v>83</v>
      </c>
      <c r="AY92" s="1822"/>
      <c r="AZ92" s="1821" t="s">
        <v>83</v>
      </c>
      <c r="BA92" s="1822"/>
      <c r="BB92" s="1821" t="s">
        <v>83</v>
      </c>
      <c r="BC92" s="1822"/>
      <c r="BD92" s="1821" t="s">
        <v>83</v>
      </c>
      <c r="BE92" s="1822"/>
      <c r="BF92" s="1821" t="s">
        <v>83</v>
      </c>
      <c r="BG92" s="1822"/>
      <c r="BH92" s="1821" t="s">
        <v>82</v>
      </c>
      <c r="BI92" s="1822"/>
      <c r="BJ92" s="1821" t="s">
        <v>82</v>
      </c>
      <c r="BK92" s="1822"/>
      <c r="BL92" s="1821" t="s">
        <v>173</v>
      </c>
      <c r="BM92" s="1822"/>
      <c r="BN92" s="1821" t="s">
        <v>173</v>
      </c>
      <c r="BO92" s="1822"/>
      <c r="BP92" s="1821" t="s">
        <v>84</v>
      </c>
      <c r="BQ92" s="1822"/>
      <c r="BR92" s="1821" t="s">
        <v>84</v>
      </c>
      <c r="BS92" s="1822"/>
      <c r="BU92" s="813" t="s">
        <v>80</v>
      </c>
      <c r="BV92" s="1821" t="s">
        <v>83</v>
      </c>
      <c r="BW92" s="1822"/>
      <c r="BX92" s="1821" t="s">
        <v>83</v>
      </c>
      <c r="BY92" s="1822"/>
      <c r="BZ92" s="1821" t="s">
        <v>83</v>
      </c>
      <c r="CA92" s="1822"/>
      <c r="CB92" s="1821" t="s">
        <v>83</v>
      </c>
      <c r="CC92" s="1822"/>
      <c r="CD92" s="1821" t="s">
        <v>83</v>
      </c>
      <c r="CE92" s="1822"/>
      <c r="CF92" s="1821" t="s">
        <v>82</v>
      </c>
      <c r="CG92" s="1822"/>
      <c r="CH92" s="1821" t="s">
        <v>82</v>
      </c>
      <c r="CI92" s="1822"/>
      <c r="CJ92" s="1821" t="s">
        <v>642</v>
      </c>
      <c r="CK92" s="1822"/>
      <c r="CL92" s="1821" t="s">
        <v>642</v>
      </c>
      <c r="CM92" s="1822"/>
      <c r="CN92" s="1821" t="s">
        <v>642</v>
      </c>
      <c r="CO92" s="1822"/>
      <c r="CP92" s="1821" t="s">
        <v>642</v>
      </c>
      <c r="CQ92" s="1822"/>
      <c r="CR92" s="1821" t="s">
        <v>642</v>
      </c>
      <c r="CS92" s="1822"/>
      <c r="CT92" s="1821" t="s">
        <v>82</v>
      </c>
      <c r="CU92" s="1822"/>
      <c r="CV92" s="1821" t="s">
        <v>82</v>
      </c>
      <c r="CW92" s="1822"/>
      <c r="CX92" s="1821"/>
      <c r="CY92" s="1822"/>
      <c r="CZ92" s="1821"/>
      <c r="DA92" s="1822"/>
      <c r="DB92" s="1821"/>
      <c r="DC92" s="1822"/>
      <c r="DD92" s="1821"/>
      <c r="DE92" s="1822"/>
      <c r="DF92" s="1821"/>
      <c r="DG92" s="1822"/>
      <c r="DH92" s="1821"/>
      <c r="DI92" s="1822"/>
      <c r="DJ92" s="1821"/>
      <c r="DK92" s="1822"/>
      <c r="DL92" s="1821"/>
      <c r="DM92" s="1822"/>
      <c r="DN92" s="1821"/>
      <c r="DO92" s="1822"/>
      <c r="DP92" s="1821"/>
      <c r="DQ92" s="1822"/>
      <c r="DR92" s="1821"/>
      <c r="DS92" s="1822"/>
      <c r="DT92" s="1821"/>
      <c r="DU92" s="1822"/>
      <c r="DV92" s="1821"/>
      <c r="DW92" s="1822"/>
      <c r="DX92" s="1821"/>
      <c r="DY92" s="1822"/>
      <c r="DZ92" s="1821"/>
      <c r="EA92" s="1822"/>
      <c r="EB92" s="1821"/>
      <c r="EC92" s="1822"/>
      <c r="ED92" s="1821"/>
      <c r="EE92" s="1822"/>
      <c r="EF92" s="1821"/>
      <c r="EG92" s="1822"/>
      <c r="EH92" s="1821"/>
      <c r="EI92" s="1822"/>
      <c r="EJ92" s="1821"/>
      <c r="EK92" s="1822"/>
      <c r="EL92" s="1821"/>
      <c r="EM92" s="1822"/>
    </row>
    <row r="93" spans="1:143" ht="16.5">
      <c r="A93" s="813" t="s">
        <v>85</v>
      </c>
      <c r="B93" s="1821" t="s">
        <v>86</v>
      </c>
      <c r="C93" s="1822"/>
      <c r="D93" s="1821"/>
      <c r="E93" s="1822"/>
      <c r="F93" s="1821"/>
      <c r="G93" s="1822"/>
      <c r="H93" s="1821" t="s">
        <v>86</v>
      </c>
      <c r="I93" s="1822"/>
      <c r="J93" s="1821" t="s">
        <v>86</v>
      </c>
      <c r="K93" s="1822"/>
      <c r="L93" s="1821" t="s">
        <v>86</v>
      </c>
      <c r="M93" s="1822"/>
      <c r="N93" s="1821" t="s">
        <v>86</v>
      </c>
      <c r="O93" s="1822"/>
      <c r="P93" s="1821" t="s">
        <v>174</v>
      </c>
      <c r="Q93" s="1822"/>
      <c r="R93" s="1821"/>
      <c r="S93" s="1822"/>
      <c r="T93" s="1821"/>
      <c r="U93" s="1822"/>
      <c r="V93" s="1821" t="s">
        <v>174</v>
      </c>
      <c r="W93" s="1822"/>
      <c r="X93" s="1821" t="s">
        <v>174</v>
      </c>
      <c r="Y93" s="1822"/>
      <c r="Z93" s="1821" t="s">
        <v>174</v>
      </c>
      <c r="AA93" s="1822"/>
      <c r="AB93" s="1821" t="s">
        <v>174</v>
      </c>
      <c r="AC93" s="1822"/>
      <c r="AD93" s="1821" t="s">
        <v>174</v>
      </c>
      <c r="AE93" s="1822"/>
      <c r="AF93" s="1821"/>
      <c r="AG93" s="1822"/>
      <c r="AH93" s="1821"/>
      <c r="AI93" s="1822"/>
      <c r="AJ93" s="1821" t="s">
        <v>174</v>
      </c>
      <c r="AK93" s="1822"/>
      <c r="AL93" s="1821" t="s">
        <v>174</v>
      </c>
      <c r="AM93" s="1822"/>
      <c r="AN93" s="1821" t="s">
        <v>174</v>
      </c>
      <c r="AO93" s="1822"/>
      <c r="AP93" s="1821" t="s">
        <v>174</v>
      </c>
      <c r="AQ93" s="1822"/>
      <c r="AR93" s="1821" t="s">
        <v>174</v>
      </c>
      <c r="AS93" s="1822"/>
      <c r="AT93" s="1821"/>
      <c r="AU93" s="1822"/>
      <c r="AV93" s="1821"/>
      <c r="AW93" s="1822"/>
      <c r="AX93" s="1821" t="s">
        <v>87</v>
      </c>
      <c r="AY93" s="1822"/>
      <c r="AZ93" s="1821" t="s">
        <v>87</v>
      </c>
      <c r="BA93" s="1822"/>
      <c r="BB93" s="1821" t="s">
        <v>87</v>
      </c>
      <c r="BC93" s="1822"/>
      <c r="BD93" s="1821" t="s">
        <v>87</v>
      </c>
      <c r="BE93" s="1822"/>
      <c r="BF93" s="1821" t="s">
        <v>87</v>
      </c>
      <c r="BG93" s="1822"/>
      <c r="BH93" s="1821"/>
      <c r="BI93" s="1822"/>
      <c r="BJ93" s="1821"/>
      <c r="BK93" s="1822"/>
      <c r="BL93" s="1821" t="s">
        <v>174</v>
      </c>
      <c r="BM93" s="1822"/>
      <c r="BN93" s="1821" t="s">
        <v>174</v>
      </c>
      <c r="BO93" s="1822"/>
      <c r="BP93" s="1821" t="s">
        <v>88</v>
      </c>
      <c r="BQ93" s="1822"/>
      <c r="BR93" s="1821" t="s">
        <v>88</v>
      </c>
      <c r="BS93" s="1822"/>
      <c r="BU93" s="813" t="s">
        <v>85</v>
      </c>
      <c r="BV93" s="1821" t="s">
        <v>87</v>
      </c>
      <c r="BW93" s="1822"/>
      <c r="BX93" s="1821" t="s">
        <v>87</v>
      </c>
      <c r="BY93" s="1822"/>
      <c r="BZ93" s="1821" t="s">
        <v>87</v>
      </c>
      <c r="CA93" s="1822"/>
      <c r="CB93" s="1821" t="s">
        <v>87</v>
      </c>
      <c r="CC93" s="1822"/>
      <c r="CD93" s="1821" t="s">
        <v>87</v>
      </c>
      <c r="CE93" s="1822"/>
      <c r="CF93" s="1821"/>
      <c r="CG93" s="1822"/>
      <c r="CH93" s="1821"/>
      <c r="CI93" s="1822"/>
      <c r="CJ93" s="1821" t="s">
        <v>643</v>
      </c>
      <c r="CK93" s="1822"/>
      <c r="CL93" s="1821" t="s">
        <v>643</v>
      </c>
      <c r="CM93" s="1822"/>
      <c r="CN93" s="1821" t="s">
        <v>643</v>
      </c>
      <c r="CO93" s="1822"/>
      <c r="CP93" s="1821" t="s">
        <v>643</v>
      </c>
      <c r="CQ93" s="1822"/>
      <c r="CR93" s="1821" t="s">
        <v>643</v>
      </c>
      <c r="CS93" s="1822"/>
      <c r="CT93" s="1821"/>
      <c r="CU93" s="1822"/>
      <c r="CV93" s="1821"/>
      <c r="CW93" s="1822"/>
      <c r="CX93" s="1821"/>
      <c r="CY93" s="1822"/>
      <c r="CZ93" s="1821"/>
      <c r="DA93" s="1822"/>
      <c r="DB93" s="1821"/>
      <c r="DC93" s="1822"/>
      <c r="DD93" s="1821"/>
      <c r="DE93" s="1822"/>
      <c r="DF93" s="1821"/>
      <c r="DG93" s="1822"/>
      <c r="DH93" s="1821"/>
      <c r="DI93" s="1822"/>
      <c r="DJ93" s="1821"/>
      <c r="DK93" s="1822"/>
      <c r="DL93" s="1821"/>
      <c r="DM93" s="1822"/>
      <c r="DN93" s="1821"/>
      <c r="DO93" s="1822"/>
      <c r="DP93" s="1821"/>
      <c r="DQ93" s="1822"/>
      <c r="DR93" s="1821"/>
      <c r="DS93" s="1822"/>
      <c r="DT93" s="1821"/>
      <c r="DU93" s="1822"/>
      <c r="DV93" s="1821"/>
      <c r="DW93" s="1822"/>
      <c r="DX93" s="1821"/>
      <c r="DY93" s="1822"/>
      <c r="DZ93" s="1821"/>
      <c r="EA93" s="1822"/>
      <c r="EB93" s="1821"/>
      <c r="EC93" s="1822"/>
      <c r="ED93" s="1821"/>
      <c r="EE93" s="1822"/>
      <c r="EF93" s="1821"/>
      <c r="EG93" s="1822"/>
      <c r="EH93" s="1821"/>
      <c r="EI93" s="1822"/>
      <c r="EJ93" s="1821"/>
      <c r="EK93" s="1822"/>
      <c r="EL93" s="1821"/>
      <c r="EM93" s="1822"/>
    </row>
    <row r="94" spans="1:143" ht="16.5">
      <c r="A94" s="813" t="s">
        <v>89</v>
      </c>
      <c r="B94" s="1821" t="s">
        <v>90</v>
      </c>
      <c r="C94" s="1822"/>
      <c r="D94" s="1821"/>
      <c r="E94" s="1822"/>
      <c r="F94" s="1821"/>
      <c r="G94" s="1822"/>
      <c r="H94" s="1821" t="s">
        <v>90</v>
      </c>
      <c r="I94" s="1822"/>
      <c r="J94" s="1821" t="s">
        <v>90</v>
      </c>
      <c r="K94" s="1822"/>
      <c r="L94" s="1821" t="s">
        <v>90</v>
      </c>
      <c r="M94" s="1822"/>
      <c r="N94" s="1821" t="s">
        <v>90</v>
      </c>
      <c r="O94" s="1822"/>
      <c r="P94" s="1821" t="s">
        <v>90</v>
      </c>
      <c r="Q94" s="1822"/>
      <c r="R94" s="1821"/>
      <c r="S94" s="1822"/>
      <c r="T94" s="1821"/>
      <c r="U94" s="1822"/>
      <c r="V94" s="1821" t="s">
        <v>90</v>
      </c>
      <c r="W94" s="1822"/>
      <c r="X94" s="1821" t="s">
        <v>90</v>
      </c>
      <c r="Y94" s="1822"/>
      <c r="Z94" s="1821" t="s">
        <v>90</v>
      </c>
      <c r="AA94" s="1822"/>
      <c r="AB94" s="1821" t="s">
        <v>90</v>
      </c>
      <c r="AC94" s="1822"/>
      <c r="AD94" s="1821" t="s">
        <v>90</v>
      </c>
      <c r="AE94" s="1822"/>
      <c r="AF94" s="1821"/>
      <c r="AG94" s="1822"/>
      <c r="AH94" s="1821"/>
      <c r="AI94" s="1822"/>
      <c r="AJ94" s="1821" t="s">
        <v>90</v>
      </c>
      <c r="AK94" s="1822"/>
      <c r="AL94" s="1821" t="s">
        <v>90</v>
      </c>
      <c r="AM94" s="1822"/>
      <c r="AN94" s="1821" t="s">
        <v>90</v>
      </c>
      <c r="AO94" s="1822"/>
      <c r="AP94" s="1821" t="s">
        <v>90</v>
      </c>
      <c r="AQ94" s="1822"/>
      <c r="AR94" s="1821" t="s">
        <v>90</v>
      </c>
      <c r="AS94" s="1822"/>
      <c r="AT94" s="1821"/>
      <c r="AU94" s="1822"/>
      <c r="AV94" s="1821"/>
      <c r="AW94" s="1822"/>
      <c r="AX94" s="1821" t="s">
        <v>90</v>
      </c>
      <c r="AY94" s="1822"/>
      <c r="AZ94" s="1821" t="s">
        <v>90</v>
      </c>
      <c r="BA94" s="1822"/>
      <c r="BB94" s="1821" t="s">
        <v>90</v>
      </c>
      <c r="BC94" s="1822"/>
      <c r="BD94" s="1821" t="s">
        <v>90</v>
      </c>
      <c r="BE94" s="1822"/>
      <c r="BF94" s="1821" t="s">
        <v>90</v>
      </c>
      <c r="BG94" s="1822"/>
      <c r="BH94" s="1821"/>
      <c r="BI94" s="1822"/>
      <c r="BJ94" s="1821"/>
      <c r="BK94" s="1822"/>
      <c r="BL94" s="1821" t="s">
        <v>90</v>
      </c>
      <c r="BM94" s="1822"/>
      <c r="BN94" s="1821" t="s">
        <v>90</v>
      </c>
      <c r="BO94" s="1822"/>
      <c r="BP94" s="1821" t="s">
        <v>91</v>
      </c>
      <c r="BQ94" s="1822"/>
      <c r="BR94" s="1821" t="s">
        <v>91</v>
      </c>
      <c r="BS94" s="1822"/>
      <c r="BU94" s="813" t="s">
        <v>89</v>
      </c>
      <c r="BV94" s="1821" t="s">
        <v>90</v>
      </c>
      <c r="BW94" s="1822"/>
      <c r="BX94" s="1821" t="s">
        <v>90</v>
      </c>
      <c r="BY94" s="1822"/>
      <c r="BZ94" s="1821" t="s">
        <v>90</v>
      </c>
      <c r="CA94" s="1822"/>
      <c r="CB94" s="1821" t="s">
        <v>90</v>
      </c>
      <c r="CC94" s="1822"/>
      <c r="CD94" s="1821" t="s">
        <v>90</v>
      </c>
      <c r="CE94" s="1822"/>
      <c r="CF94" s="1821"/>
      <c r="CG94" s="1822"/>
      <c r="CH94" s="1821"/>
      <c r="CI94" s="1822"/>
      <c r="CJ94" s="1821" t="s">
        <v>90</v>
      </c>
      <c r="CK94" s="1822"/>
      <c r="CL94" s="1821" t="s">
        <v>90</v>
      </c>
      <c r="CM94" s="1822"/>
      <c r="CN94" s="1821" t="s">
        <v>90</v>
      </c>
      <c r="CO94" s="1822"/>
      <c r="CP94" s="1821" t="s">
        <v>90</v>
      </c>
      <c r="CQ94" s="1822"/>
      <c r="CR94" s="1821" t="s">
        <v>90</v>
      </c>
      <c r="CS94" s="1822"/>
      <c r="CT94" s="1821"/>
      <c r="CU94" s="1822"/>
      <c r="CV94" s="1821"/>
      <c r="CW94" s="1822"/>
      <c r="CX94" s="1821"/>
      <c r="CY94" s="1822"/>
      <c r="CZ94" s="1821"/>
      <c r="DA94" s="1822"/>
      <c r="DB94" s="1821"/>
      <c r="DC94" s="1822"/>
      <c r="DD94" s="1821"/>
      <c r="DE94" s="1822"/>
      <c r="DF94" s="1821"/>
      <c r="DG94" s="1822"/>
      <c r="DH94" s="1821"/>
      <c r="DI94" s="1822"/>
      <c r="DJ94" s="1821"/>
      <c r="DK94" s="1822"/>
      <c r="DL94" s="1821"/>
      <c r="DM94" s="1822"/>
      <c r="DN94" s="1821"/>
      <c r="DO94" s="1822"/>
      <c r="DP94" s="1821"/>
      <c r="DQ94" s="1822"/>
      <c r="DR94" s="1821"/>
      <c r="DS94" s="1822"/>
      <c r="DT94" s="1821"/>
      <c r="DU94" s="1822"/>
      <c r="DV94" s="1821"/>
      <c r="DW94" s="1822"/>
      <c r="DX94" s="1821"/>
      <c r="DY94" s="1822"/>
      <c r="DZ94" s="1821"/>
      <c r="EA94" s="1822"/>
      <c r="EB94" s="1821"/>
      <c r="EC94" s="1822"/>
      <c r="ED94" s="1821"/>
      <c r="EE94" s="1822"/>
      <c r="EF94" s="1821"/>
      <c r="EG94" s="1822"/>
      <c r="EH94" s="1821"/>
      <c r="EI94" s="1822"/>
      <c r="EJ94" s="1821"/>
      <c r="EK94" s="1822"/>
      <c r="EL94" s="1821"/>
      <c r="EM94" s="1822"/>
    </row>
    <row r="95" spans="1:143" ht="16.5">
      <c r="A95" s="813" t="s">
        <v>92</v>
      </c>
      <c r="B95" s="1821" t="s">
        <v>93</v>
      </c>
      <c r="C95" s="1822"/>
      <c r="D95" s="1821" t="s">
        <v>94</v>
      </c>
      <c r="E95" s="1822"/>
      <c r="F95" s="1821" t="s">
        <v>94</v>
      </c>
      <c r="G95" s="1822"/>
      <c r="H95" s="1821" t="s">
        <v>93</v>
      </c>
      <c r="I95" s="1822"/>
      <c r="J95" s="1821" t="s">
        <v>93</v>
      </c>
      <c r="K95" s="1822"/>
      <c r="L95" s="1821" t="s">
        <v>93</v>
      </c>
      <c r="M95" s="1822"/>
      <c r="N95" s="1821" t="s">
        <v>93</v>
      </c>
      <c r="O95" s="1822"/>
      <c r="P95" s="1821" t="s">
        <v>93</v>
      </c>
      <c r="Q95" s="1822"/>
      <c r="R95" s="1821" t="s">
        <v>94</v>
      </c>
      <c r="S95" s="1822"/>
      <c r="T95" s="1821" t="s">
        <v>94</v>
      </c>
      <c r="U95" s="1822"/>
      <c r="V95" s="1821" t="s">
        <v>93</v>
      </c>
      <c r="W95" s="1822"/>
      <c r="X95" s="1821" t="s">
        <v>93</v>
      </c>
      <c r="Y95" s="1822"/>
      <c r="Z95" s="1821" t="s">
        <v>93</v>
      </c>
      <c r="AA95" s="1822"/>
      <c r="AB95" s="1821" t="s">
        <v>93</v>
      </c>
      <c r="AC95" s="1822"/>
      <c r="AD95" s="1821" t="s">
        <v>93</v>
      </c>
      <c r="AE95" s="1822"/>
      <c r="AF95" s="1821" t="s">
        <v>94</v>
      </c>
      <c r="AG95" s="1822"/>
      <c r="AH95" s="1821" t="s">
        <v>94</v>
      </c>
      <c r="AI95" s="1822"/>
      <c r="AJ95" s="1821" t="s">
        <v>93</v>
      </c>
      <c r="AK95" s="1822"/>
      <c r="AL95" s="1821" t="s">
        <v>93</v>
      </c>
      <c r="AM95" s="1822"/>
      <c r="AN95" s="1821" t="s">
        <v>93</v>
      </c>
      <c r="AO95" s="1822"/>
      <c r="AP95" s="1821" t="s">
        <v>93</v>
      </c>
      <c r="AQ95" s="1822"/>
      <c r="AR95" s="1821" t="s">
        <v>93</v>
      </c>
      <c r="AS95" s="1822"/>
      <c r="AT95" s="1821" t="s">
        <v>94</v>
      </c>
      <c r="AU95" s="1822"/>
      <c r="AV95" s="1821" t="s">
        <v>94</v>
      </c>
      <c r="AW95" s="1822"/>
      <c r="AX95" s="1821" t="s">
        <v>93</v>
      </c>
      <c r="AY95" s="1822"/>
      <c r="AZ95" s="1821" t="s">
        <v>93</v>
      </c>
      <c r="BA95" s="1822"/>
      <c r="BB95" s="1821" t="s">
        <v>93</v>
      </c>
      <c r="BC95" s="1822"/>
      <c r="BD95" s="1821" t="s">
        <v>93</v>
      </c>
      <c r="BE95" s="1822"/>
      <c r="BF95" s="1821" t="s">
        <v>93</v>
      </c>
      <c r="BG95" s="1822"/>
      <c r="BH95" s="1821" t="s">
        <v>94</v>
      </c>
      <c r="BI95" s="1822"/>
      <c r="BJ95" s="1821" t="s">
        <v>94</v>
      </c>
      <c r="BK95" s="1822"/>
      <c r="BL95" s="1821" t="s">
        <v>93</v>
      </c>
      <c r="BM95" s="1822"/>
      <c r="BN95" s="1821" t="s">
        <v>93</v>
      </c>
      <c r="BO95" s="1822"/>
      <c r="BP95" s="1821" t="s">
        <v>95</v>
      </c>
      <c r="BQ95" s="1822"/>
      <c r="BR95" s="1821" t="s">
        <v>95</v>
      </c>
      <c r="BS95" s="1822"/>
      <c r="BU95" s="813" t="s">
        <v>92</v>
      </c>
      <c r="BV95" s="1821" t="s">
        <v>93</v>
      </c>
      <c r="BW95" s="1822"/>
      <c r="BX95" s="1821" t="s">
        <v>93</v>
      </c>
      <c r="BY95" s="1822"/>
      <c r="BZ95" s="1821" t="s">
        <v>93</v>
      </c>
      <c r="CA95" s="1822"/>
      <c r="CB95" s="1821" t="s">
        <v>93</v>
      </c>
      <c r="CC95" s="1822"/>
      <c r="CD95" s="1821" t="s">
        <v>93</v>
      </c>
      <c r="CE95" s="1822"/>
      <c r="CF95" s="1821" t="s">
        <v>94</v>
      </c>
      <c r="CG95" s="1822"/>
      <c r="CH95" s="1821" t="s">
        <v>94</v>
      </c>
      <c r="CI95" s="1822"/>
      <c r="CJ95" s="1821" t="s">
        <v>93</v>
      </c>
      <c r="CK95" s="1822"/>
      <c r="CL95" s="1821" t="s">
        <v>93</v>
      </c>
      <c r="CM95" s="1822"/>
      <c r="CN95" s="1821" t="s">
        <v>93</v>
      </c>
      <c r="CO95" s="1822"/>
      <c r="CP95" s="1821" t="s">
        <v>93</v>
      </c>
      <c r="CQ95" s="1822"/>
      <c r="CR95" s="1821" t="s">
        <v>93</v>
      </c>
      <c r="CS95" s="1822"/>
      <c r="CT95" s="1821" t="s">
        <v>94</v>
      </c>
      <c r="CU95" s="1822"/>
      <c r="CV95" s="1821" t="s">
        <v>94</v>
      </c>
      <c r="CW95" s="1822"/>
      <c r="CX95" s="1821"/>
      <c r="CY95" s="1822"/>
      <c r="CZ95" s="1821"/>
      <c r="DA95" s="1822"/>
      <c r="DB95" s="1821"/>
      <c r="DC95" s="1822"/>
      <c r="DD95" s="1821"/>
      <c r="DE95" s="1822"/>
      <c r="DF95" s="1821"/>
      <c r="DG95" s="1822"/>
      <c r="DH95" s="1821"/>
      <c r="DI95" s="1822"/>
      <c r="DJ95" s="1821"/>
      <c r="DK95" s="1822"/>
      <c r="DL95" s="1821"/>
      <c r="DM95" s="1822"/>
      <c r="DN95" s="1821"/>
      <c r="DO95" s="1822"/>
      <c r="DP95" s="1821"/>
      <c r="DQ95" s="1822"/>
      <c r="DR95" s="1821"/>
      <c r="DS95" s="1822"/>
      <c r="DT95" s="1821"/>
      <c r="DU95" s="1822"/>
      <c r="DV95" s="1821"/>
      <c r="DW95" s="1822"/>
      <c r="DX95" s="1821"/>
      <c r="DY95" s="1822"/>
      <c r="DZ95" s="1821"/>
      <c r="EA95" s="1822"/>
      <c r="EB95" s="1821"/>
      <c r="EC95" s="1822"/>
      <c r="ED95" s="1821"/>
      <c r="EE95" s="1822"/>
      <c r="EF95" s="1821"/>
      <c r="EG95" s="1822"/>
      <c r="EH95" s="1821"/>
      <c r="EI95" s="1822"/>
      <c r="EJ95" s="1821"/>
      <c r="EK95" s="1822"/>
      <c r="EL95" s="1821"/>
      <c r="EM95" s="1822"/>
    </row>
    <row r="96" spans="1:143" ht="16.5">
      <c r="A96" s="816"/>
      <c r="B96" s="1819">
        <v>1</v>
      </c>
      <c r="C96" s="1820"/>
      <c r="D96" s="1821"/>
      <c r="E96" s="1822"/>
      <c r="F96" s="1821"/>
      <c r="G96" s="1822"/>
      <c r="H96" s="1821">
        <v>2</v>
      </c>
      <c r="I96" s="1822"/>
      <c r="J96" s="1821">
        <v>3</v>
      </c>
      <c r="K96" s="1822"/>
      <c r="L96" s="1821">
        <v>4</v>
      </c>
      <c r="M96" s="1822"/>
      <c r="N96" s="1821">
        <v>5</v>
      </c>
      <c r="O96" s="1822"/>
      <c r="P96" s="1821">
        <v>6</v>
      </c>
      <c r="Q96" s="1822"/>
      <c r="R96" s="1821"/>
      <c r="S96" s="1822"/>
      <c r="T96" s="1821"/>
      <c r="U96" s="1822"/>
      <c r="V96" s="1821">
        <v>7</v>
      </c>
      <c r="W96" s="1822"/>
      <c r="X96" s="1821">
        <v>8</v>
      </c>
      <c r="Y96" s="1822"/>
      <c r="Z96" s="1821">
        <v>9</v>
      </c>
      <c r="AA96" s="1822"/>
      <c r="AB96" s="1821">
        <v>10</v>
      </c>
      <c r="AC96" s="1822"/>
      <c r="AD96" s="1821">
        <v>11</v>
      </c>
      <c r="AE96" s="1822"/>
      <c r="AF96" s="1821"/>
      <c r="AG96" s="1822"/>
      <c r="AH96" s="1821"/>
      <c r="AI96" s="1822"/>
      <c r="AJ96" s="1821">
        <v>12</v>
      </c>
      <c r="AK96" s="1822"/>
      <c r="AL96" s="1821">
        <v>13</v>
      </c>
      <c r="AM96" s="1822"/>
      <c r="AN96" s="1821">
        <v>14</v>
      </c>
      <c r="AO96" s="1822"/>
      <c r="AP96" s="1821">
        <v>15</v>
      </c>
      <c r="AQ96" s="1822"/>
      <c r="AR96" s="1821">
        <v>16</v>
      </c>
      <c r="AS96" s="1822"/>
      <c r="AT96" s="1819"/>
      <c r="AU96" s="1820"/>
      <c r="AV96" s="1821"/>
      <c r="AW96" s="1822"/>
      <c r="AX96" s="1821">
        <v>1</v>
      </c>
      <c r="AY96" s="1822"/>
      <c r="AZ96" s="1821">
        <v>2</v>
      </c>
      <c r="BA96" s="1822"/>
      <c r="BB96" s="1821">
        <v>3</v>
      </c>
      <c r="BC96" s="1822"/>
      <c r="BD96" s="1821">
        <v>4</v>
      </c>
      <c r="BE96" s="1822"/>
      <c r="BF96" s="1821">
        <v>5</v>
      </c>
      <c r="BG96" s="1822"/>
      <c r="BH96" s="1819"/>
      <c r="BI96" s="1820"/>
      <c r="BJ96" s="1821"/>
      <c r="BK96" s="1822"/>
      <c r="BL96" s="1819">
        <v>17</v>
      </c>
      <c r="BM96" s="1820"/>
      <c r="BN96" s="1821">
        <v>18</v>
      </c>
      <c r="BO96" s="1822"/>
      <c r="BP96" s="1821">
        <v>19</v>
      </c>
      <c r="BQ96" s="1822"/>
      <c r="BR96" s="1821">
        <v>20</v>
      </c>
      <c r="BS96" s="1822"/>
      <c r="BU96" s="816"/>
      <c r="BV96" s="1819">
        <v>1</v>
      </c>
      <c r="BW96" s="1820"/>
      <c r="BX96" s="1821">
        <v>2</v>
      </c>
      <c r="BY96" s="1822"/>
      <c r="BZ96" s="1821">
        <v>3</v>
      </c>
      <c r="CA96" s="1822"/>
      <c r="CB96" s="1821">
        <v>4</v>
      </c>
      <c r="CC96" s="1822"/>
      <c r="CD96" s="1821">
        <v>5</v>
      </c>
      <c r="CE96" s="1822"/>
      <c r="CF96" s="1821"/>
      <c r="CG96" s="1822"/>
      <c r="CH96" s="1821"/>
      <c r="CI96" s="1822"/>
      <c r="CJ96" s="1821">
        <v>6</v>
      </c>
      <c r="CK96" s="1822"/>
      <c r="CL96" s="1821">
        <v>7</v>
      </c>
      <c r="CM96" s="1822"/>
      <c r="CN96" s="1821">
        <v>8</v>
      </c>
      <c r="CO96" s="1822"/>
      <c r="CP96" s="1821">
        <v>9</v>
      </c>
      <c r="CQ96" s="1822"/>
      <c r="CR96" s="1821">
        <v>10</v>
      </c>
      <c r="CS96" s="1822"/>
      <c r="CT96" s="1821"/>
      <c r="CU96" s="1822"/>
      <c r="CV96" s="1821"/>
      <c r="CW96" s="1822"/>
      <c r="CX96" s="1821"/>
      <c r="CY96" s="1822"/>
      <c r="CZ96" s="1821"/>
      <c r="DA96" s="1822"/>
      <c r="DB96" s="1821"/>
      <c r="DC96" s="1822"/>
      <c r="DD96" s="1821"/>
      <c r="DE96" s="1822"/>
      <c r="DF96" s="1821"/>
      <c r="DG96" s="1822"/>
      <c r="DH96" s="1821"/>
      <c r="DI96" s="1822"/>
      <c r="DJ96" s="1821"/>
      <c r="DK96" s="1822"/>
      <c r="DL96" s="1821"/>
      <c r="DM96" s="1822"/>
      <c r="DN96" s="1819"/>
      <c r="DO96" s="1820"/>
      <c r="DP96" s="1821"/>
      <c r="DQ96" s="1822"/>
      <c r="DR96" s="1821"/>
      <c r="DS96" s="1822"/>
      <c r="DT96" s="1821"/>
      <c r="DU96" s="1822"/>
      <c r="DV96" s="1821"/>
      <c r="DW96" s="1822"/>
      <c r="DX96" s="1821"/>
      <c r="DY96" s="1822"/>
      <c r="DZ96" s="1821"/>
      <c r="EA96" s="1822"/>
      <c r="EB96" s="1819"/>
      <c r="EC96" s="1820"/>
      <c r="ED96" s="1821"/>
      <c r="EE96" s="1822"/>
      <c r="EF96" s="1819"/>
      <c r="EG96" s="1820"/>
      <c r="EH96" s="1821"/>
      <c r="EI96" s="1822"/>
      <c r="EJ96" s="1821"/>
      <c r="EK96" s="1822"/>
      <c r="EL96" s="1821"/>
      <c r="EM96" s="1822"/>
    </row>
    <row r="97" spans="1:143" ht="16.5">
      <c r="A97" s="819" t="s">
        <v>96</v>
      </c>
      <c r="B97" s="820"/>
      <c r="C97" s="820"/>
      <c r="D97" s="821"/>
      <c r="E97" s="821"/>
      <c r="F97" s="821" t="s">
        <v>644</v>
      </c>
      <c r="G97" s="821"/>
      <c r="H97" s="821"/>
      <c r="I97" s="821"/>
      <c r="J97" s="821"/>
      <c r="K97" s="821"/>
      <c r="L97" s="821"/>
      <c r="M97" s="821"/>
      <c r="N97" s="821"/>
      <c r="O97" s="821" t="s">
        <v>645</v>
      </c>
      <c r="P97" s="821"/>
      <c r="Q97" s="821"/>
      <c r="R97" s="821"/>
      <c r="S97" s="821"/>
      <c r="T97" s="821"/>
      <c r="U97" s="821"/>
      <c r="V97" s="821"/>
      <c r="W97" s="822" t="s">
        <v>646</v>
      </c>
      <c r="X97" s="821"/>
      <c r="Y97" s="821"/>
      <c r="Z97" s="821"/>
      <c r="AA97" s="821"/>
      <c r="AB97" s="821"/>
      <c r="AC97" s="821"/>
      <c r="AD97" s="821"/>
      <c r="AE97" s="821"/>
      <c r="AF97" s="821"/>
      <c r="AG97" s="821"/>
      <c r="AH97" s="821"/>
      <c r="AI97" s="821"/>
      <c r="AJ97" s="821"/>
      <c r="AK97" s="821"/>
      <c r="AL97" s="821"/>
      <c r="AM97" s="821"/>
      <c r="AN97" s="821"/>
      <c r="AO97" s="821"/>
      <c r="AP97" s="821"/>
      <c r="AQ97" s="821"/>
      <c r="AR97" s="821"/>
      <c r="AS97" s="821"/>
      <c r="AT97" s="820"/>
      <c r="AU97" s="820"/>
      <c r="AV97" s="821"/>
      <c r="AW97" s="821"/>
      <c r="AX97" s="821"/>
      <c r="AY97" s="821"/>
      <c r="AZ97" s="821"/>
      <c r="BA97" s="821"/>
      <c r="BB97" s="821"/>
      <c r="BC97" s="821"/>
      <c r="BD97" s="821"/>
      <c r="BE97" s="821"/>
      <c r="BF97" s="821"/>
      <c r="BG97" s="821"/>
      <c r="BH97" s="821"/>
      <c r="BI97" s="821"/>
      <c r="BJ97" s="821"/>
      <c r="BK97" s="821"/>
      <c r="BL97" s="821"/>
      <c r="BM97" s="821"/>
      <c r="BN97" s="821" t="s">
        <v>646</v>
      </c>
      <c r="BO97" s="821"/>
      <c r="BP97" s="821"/>
      <c r="BQ97" s="821"/>
      <c r="BR97" s="821"/>
      <c r="BS97" s="823"/>
      <c r="BU97" s="819" t="s">
        <v>96</v>
      </c>
      <c r="BV97" s="820"/>
      <c r="BW97" s="820"/>
      <c r="BX97" s="821"/>
      <c r="BY97" s="821"/>
      <c r="BZ97" s="821" t="s">
        <v>645</v>
      </c>
      <c r="CA97" s="821"/>
      <c r="CB97" s="821"/>
      <c r="CC97" s="821"/>
      <c r="CD97" s="821"/>
      <c r="CE97" s="821"/>
      <c r="CF97" s="821"/>
      <c r="CG97" s="821"/>
      <c r="CH97" s="821"/>
      <c r="CI97" s="821" t="s">
        <v>647</v>
      </c>
      <c r="CJ97" s="821"/>
      <c r="CK97" s="821"/>
      <c r="CL97" s="821"/>
      <c r="CM97" s="821"/>
      <c r="CN97" s="821"/>
      <c r="CO97" s="821"/>
      <c r="CP97" s="821"/>
      <c r="CQ97" s="821" t="s">
        <v>648</v>
      </c>
      <c r="CR97" s="821"/>
      <c r="CS97" s="821"/>
      <c r="CT97" s="821"/>
      <c r="CU97" s="821"/>
      <c r="CV97" s="821"/>
      <c r="CW97" s="821"/>
      <c r="CX97" s="821"/>
      <c r="CY97" s="821"/>
      <c r="CZ97" s="821"/>
      <c r="DA97" s="821"/>
      <c r="DB97" s="821"/>
      <c r="DC97" s="821"/>
      <c r="DD97" s="821"/>
      <c r="DE97" s="821"/>
      <c r="DF97" s="821"/>
      <c r="DG97" s="821"/>
      <c r="DH97" s="821"/>
      <c r="DI97" s="821"/>
      <c r="DJ97" s="821"/>
      <c r="DK97" s="821"/>
      <c r="DL97" s="821"/>
      <c r="DM97" s="821"/>
      <c r="DN97" s="820"/>
      <c r="DO97" s="820"/>
      <c r="DP97" s="821"/>
      <c r="DQ97" s="821"/>
      <c r="DR97" s="821"/>
      <c r="DS97" s="821"/>
      <c r="DT97" s="821"/>
      <c r="DU97" s="821"/>
      <c r="DV97" s="821"/>
      <c r="DW97" s="821"/>
      <c r="DX97" s="821"/>
      <c r="DY97" s="821"/>
      <c r="DZ97" s="821"/>
      <c r="EA97" s="821"/>
      <c r="EB97" s="821"/>
      <c r="EC97" s="821"/>
      <c r="ED97" s="821"/>
      <c r="EE97" s="821"/>
      <c r="EF97" s="821"/>
      <c r="EG97" s="821"/>
      <c r="EH97" s="821"/>
      <c r="EI97" s="821"/>
      <c r="EJ97" s="821"/>
      <c r="EK97" s="821"/>
      <c r="EL97" s="821"/>
      <c r="EM97" s="823"/>
    </row>
    <row r="98" spans="1:143" ht="16.5">
      <c r="A98" s="824" t="s">
        <v>97</v>
      </c>
      <c r="B98" s="825"/>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c r="AD98" s="804"/>
      <c r="AE98" s="804"/>
      <c r="AF98" s="804"/>
      <c r="AG98" s="804"/>
      <c r="AH98" s="804"/>
      <c r="AI98" s="804"/>
      <c r="AJ98" s="804"/>
      <c r="AK98" s="804"/>
      <c r="AL98" s="804"/>
      <c r="AM98" s="804"/>
      <c r="AN98" s="804"/>
      <c r="AO98" s="804"/>
      <c r="AP98" s="804"/>
      <c r="AQ98" s="804"/>
      <c r="AR98" s="804"/>
      <c r="AS98" s="804"/>
      <c r="AT98" s="804"/>
      <c r="AU98" s="804"/>
      <c r="AV98" s="804"/>
      <c r="AW98" s="804"/>
      <c r="AX98" s="825"/>
      <c r="AY98" s="825"/>
      <c r="AZ98" s="804"/>
      <c r="BA98" s="804"/>
      <c r="BB98" s="804"/>
      <c r="BC98" s="820"/>
      <c r="BD98" s="804"/>
      <c r="BE98" s="804"/>
      <c r="BF98" s="804"/>
      <c r="BG98" s="804"/>
      <c r="BH98" s="804"/>
      <c r="BI98" s="825"/>
      <c r="BJ98" s="825"/>
      <c r="BK98" s="825"/>
      <c r="BL98" s="804"/>
      <c r="BM98" s="804"/>
      <c r="BN98" s="825"/>
      <c r="BO98" s="804"/>
      <c r="BP98" s="804"/>
      <c r="BQ98" s="804"/>
      <c r="BR98" s="804"/>
      <c r="BS98" s="826"/>
      <c r="BU98" s="824" t="s">
        <v>97</v>
      </c>
      <c r="BV98" s="820"/>
      <c r="BW98" s="804"/>
      <c r="BX98" s="804"/>
      <c r="BY98" s="804"/>
      <c r="BZ98" s="804"/>
      <c r="CA98" s="804"/>
      <c r="CB98" s="804"/>
      <c r="CC98" s="804"/>
      <c r="CD98" s="804"/>
      <c r="CE98" s="804"/>
      <c r="CF98" s="804"/>
      <c r="CG98" s="804"/>
      <c r="CH98" s="804"/>
      <c r="CI98" s="804"/>
      <c r="CJ98" s="804"/>
      <c r="CK98" s="804"/>
      <c r="CL98" s="804"/>
      <c r="CM98" s="804"/>
      <c r="CN98" s="804"/>
      <c r="CO98" s="804"/>
      <c r="CP98" s="804"/>
      <c r="CQ98" s="804"/>
      <c r="CR98" s="804"/>
      <c r="CS98" s="804"/>
      <c r="CT98" s="804"/>
      <c r="CU98" s="804"/>
      <c r="CV98" s="804"/>
      <c r="CW98" s="804"/>
      <c r="CX98" s="804"/>
      <c r="CY98" s="804"/>
      <c r="CZ98" s="804"/>
      <c r="DA98" s="804"/>
      <c r="DB98" s="804"/>
      <c r="DC98" s="804"/>
      <c r="DD98" s="804"/>
      <c r="DE98" s="804"/>
      <c r="DF98" s="804"/>
      <c r="DG98" s="804"/>
      <c r="DH98" s="804"/>
      <c r="DI98" s="804"/>
      <c r="DJ98" s="804"/>
      <c r="DK98" s="804"/>
      <c r="DL98" s="804"/>
      <c r="DM98" s="804"/>
      <c r="DN98" s="804"/>
      <c r="DO98" s="804"/>
      <c r="DP98" s="804"/>
      <c r="DQ98" s="804"/>
      <c r="DR98" s="825"/>
      <c r="DS98" s="825"/>
      <c r="DT98" s="804"/>
      <c r="DU98" s="804"/>
      <c r="DV98" s="804"/>
      <c r="DW98" s="804"/>
      <c r="DX98" s="804"/>
      <c r="DY98" s="804"/>
      <c r="DZ98" s="804"/>
      <c r="EA98" s="804"/>
      <c r="EB98" s="804"/>
      <c r="EC98" s="825"/>
      <c r="ED98" s="825"/>
      <c r="EE98" s="825"/>
      <c r="EF98" s="804"/>
      <c r="EG98" s="804"/>
      <c r="EH98" s="825"/>
      <c r="EI98" s="804"/>
      <c r="EJ98" s="804"/>
      <c r="EK98" s="804"/>
      <c r="EL98" s="804"/>
      <c r="EM98" s="826"/>
    </row>
    <row r="99" spans="1:143" ht="16.5">
      <c r="A99" s="827"/>
      <c r="B99" s="828"/>
      <c r="C99" s="829"/>
      <c r="D99" s="830"/>
      <c r="E99" s="829"/>
      <c r="F99" s="830"/>
      <c r="G99" s="829"/>
      <c r="H99" s="830"/>
      <c r="I99" s="829"/>
      <c r="J99" s="830"/>
      <c r="K99" s="831"/>
      <c r="L99" s="830"/>
      <c r="M99" s="829"/>
      <c r="N99" s="830"/>
      <c r="O99" s="829"/>
      <c r="P99" s="830"/>
      <c r="Q99" s="831"/>
      <c r="R99" s="830"/>
      <c r="S99" s="829"/>
      <c r="T99" s="831"/>
      <c r="U99" s="829"/>
      <c r="V99" s="831"/>
      <c r="W99" s="829"/>
      <c r="X99" s="831"/>
      <c r="Y99" s="829"/>
      <c r="Z99" s="830"/>
      <c r="AA99" s="829"/>
      <c r="AB99" s="830"/>
      <c r="AC99" s="829"/>
      <c r="AD99" s="831"/>
      <c r="AE99" s="829"/>
      <c r="AF99" s="830"/>
      <c r="AG99" s="829"/>
      <c r="AH99" s="831"/>
      <c r="AI99" s="829"/>
      <c r="AJ99" s="830"/>
      <c r="AK99" s="829"/>
      <c r="AL99" s="831"/>
      <c r="AM99" s="829"/>
      <c r="AN99" s="831"/>
      <c r="AO99" s="829"/>
      <c r="AP99" s="831"/>
      <c r="AQ99" s="829"/>
      <c r="AR99" s="832"/>
      <c r="AS99" s="833"/>
      <c r="AT99" s="830"/>
      <c r="AU99" s="833"/>
      <c r="AV99" s="830"/>
      <c r="AW99" s="829"/>
      <c r="AX99" s="830" t="s">
        <v>90</v>
      </c>
      <c r="AY99" s="831"/>
      <c r="AZ99" s="830" t="s">
        <v>98</v>
      </c>
      <c r="BA99" s="829"/>
      <c r="BB99" s="831" t="s">
        <v>98</v>
      </c>
      <c r="BC99" s="834"/>
      <c r="BD99" s="830" t="s">
        <v>98</v>
      </c>
      <c r="BE99" s="833"/>
      <c r="BF99" s="831"/>
      <c r="BG99" s="829"/>
      <c r="BH99" s="831"/>
      <c r="BI99" s="829"/>
      <c r="BJ99" s="831"/>
      <c r="BK99" s="829"/>
      <c r="BL99" s="830"/>
      <c r="BM99" s="829"/>
      <c r="BN99" s="831"/>
      <c r="BO99" s="829"/>
      <c r="BP99" s="830"/>
      <c r="BQ99" s="829"/>
      <c r="BR99" s="830"/>
      <c r="BS99" s="829"/>
      <c r="BU99" s="835"/>
      <c r="BV99" s="832"/>
      <c r="BW99" s="833"/>
      <c r="BX99" s="831"/>
      <c r="BY99" s="829"/>
      <c r="BZ99" s="830"/>
      <c r="CA99" s="829"/>
      <c r="CB99" s="830"/>
      <c r="CC99" s="829"/>
      <c r="CD99" s="830" t="s">
        <v>98</v>
      </c>
      <c r="CE99" s="833"/>
      <c r="CF99" s="830"/>
      <c r="CG99" s="829"/>
      <c r="CH99" s="830"/>
      <c r="CI99" s="829"/>
      <c r="CJ99" s="830" t="s">
        <v>98</v>
      </c>
      <c r="CK99" s="833"/>
      <c r="CL99" s="830"/>
      <c r="CM99" s="829"/>
      <c r="CN99" s="831"/>
      <c r="CO99" s="829"/>
      <c r="CP99" s="831"/>
      <c r="CQ99" s="829"/>
      <c r="CR99" s="831"/>
      <c r="CS99" s="829"/>
      <c r="CT99" s="830"/>
      <c r="CU99" s="829"/>
      <c r="CV99" s="830"/>
      <c r="CW99" s="829"/>
      <c r="CX99" s="831"/>
      <c r="CY99" s="829"/>
      <c r="CZ99" s="830"/>
      <c r="DA99" s="829"/>
      <c r="DB99" s="831"/>
      <c r="DC99" s="829"/>
      <c r="DD99" s="830"/>
      <c r="DE99" s="829"/>
      <c r="DF99" s="831"/>
      <c r="DG99" s="829"/>
      <c r="DH99" s="831"/>
      <c r="DI99" s="829"/>
      <c r="DJ99" s="831"/>
      <c r="DK99" s="829"/>
      <c r="DL99" s="831"/>
      <c r="DM99" s="829"/>
      <c r="DN99" s="831"/>
      <c r="DO99" s="829"/>
      <c r="DP99" s="830"/>
      <c r="DQ99" s="829"/>
      <c r="DR99" s="831"/>
      <c r="DS99" s="829"/>
      <c r="DT99" s="830"/>
      <c r="DU99" s="829"/>
      <c r="DV99" s="831"/>
      <c r="DW99" s="829"/>
      <c r="DX99" s="831"/>
      <c r="DY99" s="829"/>
      <c r="DZ99" s="831"/>
      <c r="EA99" s="829"/>
      <c r="EB99" s="831"/>
      <c r="EC99" s="829"/>
      <c r="ED99" s="831"/>
      <c r="EE99" s="829"/>
      <c r="EF99" s="831"/>
      <c r="EG99" s="829"/>
      <c r="EH99" s="831"/>
      <c r="EI99" s="829"/>
      <c r="EJ99" s="830"/>
      <c r="EK99" s="829"/>
      <c r="EL99" s="830"/>
      <c r="EM99" s="829"/>
    </row>
    <row r="100" spans="1:143" ht="16.5">
      <c r="A100" s="827"/>
      <c r="B100" s="828"/>
      <c r="C100" s="836"/>
      <c r="D100" s="828"/>
      <c r="E100" s="836"/>
      <c r="F100" s="828"/>
      <c r="G100" s="836"/>
      <c r="H100" s="828"/>
      <c r="I100" s="836"/>
      <c r="J100" s="828"/>
      <c r="K100" s="837"/>
      <c r="L100" s="828"/>
      <c r="M100" s="836"/>
      <c r="N100" s="828"/>
      <c r="O100" s="836"/>
      <c r="P100" s="828"/>
      <c r="Q100" s="837"/>
      <c r="R100" s="828"/>
      <c r="S100" s="836"/>
      <c r="T100" s="837"/>
      <c r="U100" s="836"/>
      <c r="V100" s="837"/>
      <c r="W100" s="836"/>
      <c r="X100" s="837"/>
      <c r="Y100" s="836"/>
      <c r="Z100" s="828"/>
      <c r="AA100" s="836"/>
      <c r="AB100" s="828"/>
      <c r="AC100" s="836"/>
      <c r="AD100" s="837"/>
      <c r="AE100" s="836"/>
      <c r="AF100" s="828"/>
      <c r="AG100" s="836"/>
      <c r="AH100" s="837"/>
      <c r="AI100" s="836"/>
      <c r="AJ100" s="828"/>
      <c r="AK100" s="836"/>
      <c r="AL100" s="837"/>
      <c r="AM100" s="836"/>
      <c r="AN100" s="837"/>
      <c r="AO100" s="836"/>
      <c r="AP100" s="837"/>
      <c r="AQ100" s="836"/>
      <c r="AR100" s="838"/>
      <c r="AS100" s="839"/>
      <c r="AT100" s="828"/>
      <c r="AU100" s="839"/>
      <c r="AV100" s="828"/>
      <c r="AW100" s="836"/>
      <c r="AX100" s="828" t="s">
        <v>93</v>
      </c>
      <c r="AY100" s="837" t="s">
        <v>99</v>
      </c>
      <c r="AZ100" s="828" t="s">
        <v>100</v>
      </c>
      <c r="BA100" s="836"/>
      <c r="BB100" s="837" t="s">
        <v>100</v>
      </c>
      <c r="BC100" s="840"/>
      <c r="BD100" s="828" t="s">
        <v>100</v>
      </c>
      <c r="BE100" s="836" t="s">
        <v>99</v>
      </c>
      <c r="BF100" s="837"/>
      <c r="BG100" s="836"/>
      <c r="BH100" s="1817"/>
      <c r="BI100" s="1818"/>
      <c r="BJ100" s="837"/>
      <c r="BK100" s="836"/>
      <c r="BL100" s="1817" t="s">
        <v>101</v>
      </c>
      <c r="BM100" s="1818"/>
      <c r="BN100" s="837"/>
      <c r="BO100" s="836"/>
      <c r="BP100" s="1817"/>
      <c r="BQ100" s="1818"/>
      <c r="BR100" s="828"/>
      <c r="BS100" s="836"/>
      <c r="BU100" s="835"/>
      <c r="BV100" s="838"/>
      <c r="BW100" s="839"/>
      <c r="BX100" s="837"/>
      <c r="BY100" s="836"/>
      <c r="BZ100" s="828"/>
      <c r="CA100" s="836"/>
      <c r="CB100" s="828"/>
      <c r="CC100" s="836"/>
      <c r="CD100" s="828" t="s">
        <v>100</v>
      </c>
      <c r="CE100" s="839"/>
      <c r="CF100" s="828"/>
      <c r="CG100" s="836"/>
      <c r="CH100" s="828"/>
      <c r="CI100" s="836"/>
      <c r="CJ100" s="828" t="s">
        <v>100</v>
      </c>
      <c r="CK100" s="839"/>
      <c r="CL100" s="828"/>
      <c r="CM100" s="836"/>
      <c r="CN100" s="837"/>
      <c r="CO100" s="836"/>
      <c r="CP100" s="837"/>
      <c r="CQ100" s="836"/>
      <c r="CR100" s="837"/>
      <c r="CS100" s="836"/>
      <c r="CT100" s="828"/>
      <c r="CU100" s="836"/>
      <c r="CV100" s="828"/>
      <c r="CW100" s="836"/>
      <c r="CX100" s="837"/>
      <c r="CY100" s="836"/>
      <c r="CZ100" s="828"/>
      <c r="DA100" s="836"/>
      <c r="DB100" s="837"/>
      <c r="DC100" s="836"/>
      <c r="DD100" s="828"/>
      <c r="DE100" s="836"/>
      <c r="DF100" s="837"/>
      <c r="DG100" s="836"/>
      <c r="DH100" s="837"/>
      <c r="DI100" s="836"/>
      <c r="DJ100" s="837"/>
      <c r="DK100" s="836"/>
      <c r="DL100" s="837"/>
      <c r="DM100" s="836"/>
      <c r="DN100" s="837"/>
      <c r="DO100" s="836"/>
      <c r="DP100" s="828"/>
      <c r="DQ100" s="836"/>
      <c r="DR100" s="837"/>
      <c r="DS100" s="836"/>
      <c r="DT100" s="828"/>
      <c r="DU100" s="836"/>
      <c r="DV100" s="837"/>
      <c r="DW100" s="836"/>
      <c r="DX100" s="837"/>
      <c r="DY100" s="836"/>
      <c r="DZ100" s="837"/>
      <c r="EA100" s="836"/>
      <c r="EB100" s="1817"/>
      <c r="EC100" s="1818"/>
      <c r="ED100" s="837"/>
      <c r="EE100" s="836"/>
      <c r="EF100" s="837"/>
      <c r="EG100" s="836"/>
      <c r="EH100" s="837"/>
      <c r="EI100" s="836"/>
      <c r="EJ100" s="1817"/>
      <c r="EK100" s="1818"/>
      <c r="EL100" s="828"/>
      <c r="EM100" s="836"/>
    </row>
    <row r="101" spans="1:143" ht="16.5">
      <c r="A101" s="813" t="s">
        <v>102</v>
      </c>
      <c r="B101" s="828"/>
      <c r="C101" s="836"/>
      <c r="D101" s="828"/>
      <c r="E101" s="836"/>
      <c r="F101" s="828"/>
      <c r="G101" s="836"/>
      <c r="H101" s="828"/>
      <c r="I101" s="836"/>
      <c r="J101" s="828"/>
      <c r="K101" s="837"/>
      <c r="L101" s="828"/>
      <c r="M101" s="836"/>
      <c r="N101" s="828"/>
      <c r="O101" s="836"/>
      <c r="P101" s="828"/>
      <c r="Q101" s="837"/>
      <c r="R101" s="828"/>
      <c r="S101" s="836"/>
      <c r="T101" s="837"/>
      <c r="U101" s="836"/>
      <c r="V101" s="837"/>
      <c r="W101" s="836"/>
      <c r="X101" s="837"/>
      <c r="Y101" s="836"/>
      <c r="Z101" s="828"/>
      <c r="AA101" s="836"/>
      <c r="AB101" s="828"/>
      <c r="AC101" s="836"/>
      <c r="AD101" s="837"/>
      <c r="AE101" s="836"/>
      <c r="AF101" s="828"/>
      <c r="AG101" s="836"/>
      <c r="AH101" s="837"/>
      <c r="AI101" s="836"/>
      <c r="AJ101" s="828"/>
      <c r="AK101" s="836"/>
      <c r="AL101" s="837"/>
      <c r="AM101" s="836"/>
      <c r="AN101" s="837"/>
      <c r="AO101" s="836"/>
      <c r="AP101" s="837"/>
      <c r="AQ101" s="836"/>
      <c r="AR101" s="838"/>
      <c r="AS101" s="839"/>
      <c r="AT101" s="828"/>
      <c r="AU101" s="839"/>
      <c r="AV101" s="828"/>
      <c r="AW101" s="836"/>
      <c r="AX101" s="828" t="s">
        <v>83</v>
      </c>
      <c r="AY101" s="837" t="s">
        <v>103</v>
      </c>
      <c r="AZ101" s="828" t="s">
        <v>104</v>
      </c>
      <c r="BA101" s="836"/>
      <c r="BB101" s="837" t="s">
        <v>104</v>
      </c>
      <c r="BC101" s="840"/>
      <c r="BD101" s="828" t="s">
        <v>104</v>
      </c>
      <c r="BE101" s="836" t="s">
        <v>103</v>
      </c>
      <c r="BF101" s="837"/>
      <c r="BG101" s="836"/>
      <c r="BH101" s="841"/>
      <c r="BI101" s="815"/>
      <c r="BJ101" s="837"/>
      <c r="BK101" s="836"/>
      <c r="BL101" s="841"/>
      <c r="BM101" s="815"/>
      <c r="BN101" s="837"/>
      <c r="BO101" s="836"/>
      <c r="BP101" s="841"/>
      <c r="BQ101" s="815"/>
      <c r="BR101" s="828"/>
      <c r="BS101" s="836"/>
      <c r="BU101" s="814" t="s">
        <v>102</v>
      </c>
      <c r="BV101" s="838"/>
      <c r="BW101" s="839"/>
      <c r="BX101" s="837"/>
      <c r="BY101" s="836"/>
      <c r="BZ101" s="828"/>
      <c r="CA101" s="836"/>
      <c r="CB101" s="828"/>
      <c r="CC101" s="836"/>
      <c r="CD101" s="828" t="s">
        <v>104</v>
      </c>
      <c r="CE101" s="839"/>
      <c r="CF101" s="828"/>
      <c r="CG101" s="836"/>
      <c r="CH101" s="828"/>
      <c r="CI101" s="836"/>
      <c r="CJ101" s="828" t="s">
        <v>104</v>
      </c>
      <c r="CK101" s="839"/>
      <c r="CL101" s="828"/>
      <c r="CM101" s="836"/>
      <c r="CN101" s="837"/>
      <c r="CO101" s="836"/>
      <c r="CP101" s="837"/>
      <c r="CQ101" s="836"/>
      <c r="CR101" s="837"/>
      <c r="CS101" s="836"/>
      <c r="CT101" s="828"/>
      <c r="CU101" s="836"/>
      <c r="CV101" s="828"/>
      <c r="CW101" s="836"/>
      <c r="CX101" s="837"/>
      <c r="CY101" s="836"/>
      <c r="CZ101" s="828"/>
      <c r="DA101" s="836"/>
      <c r="DB101" s="837"/>
      <c r="DC101" s="836"/>
      <c r="DD101" s="828"/>
      <c r="DE101" s="836"/>
      <c r="DF101" s="837"/>
      <c r="DG101" s="836"/>
      <c r="DH101" s="837"/>
      <c r="DI101" s="836"/>
      <c r="DJ101" s="837"/>
      <c r="DK101" s="836"/>
      <c r="DL101" s="837"/>
      <c r="DM101" s="836"/>
      <c r="DN101" s="837"/>
      <c r="DO101" s="836"/>
      <c r="DP101" s="828"/>
      <c r="DQ101" s="836"/>
      <c r="DR101" s="837"/>
      <c r="DS101" s="836"/>
      <c r="DT101" s="828"/>
      <c r="DU101" s="836"/>
      <c r="DV101" s="837"/>
      <c r="DW101" s="836"/>
      <c r="DX101" s="837"/>
      <c r="DY101" s="836"/>
      <c r="DZ101" s="837"/>
      <c r="EA101" s="836"/>
      <c r="EB101" s="841"/>
      <c r="EC101" s="815"/>
      <c r="ED101" s="837"/>
      <c r="EE101" s="836"/>
      <c r="EF101" s="837"/>
      <c r="EG101" s="836"/>
      <c r="EH101" s="837"/>
      <c r="EI101" s="836"/>
      <c r="EJ101" s="841"/>
      <c r="EK101" s="815"/>
      <c r="EL101" s="828"/>
      <c r="EM101" s="836"/>
    </row>
    <row r="102" spans="1:143" ht="16.5">
      <c r="A102" s="813"/>
      <c r="B102" s="828"/>
      <c r="C102" s="836"/>
      <c r="D102" s="828"/>
      <c r="E102" s="836"/>
      <c r="F102" s="828"/>
      <c r="G102" s="836"/>
      <c r="H102" s="828"/>
      <c r="I102" s="836"/>
      <c r="J102" s="828"/>
      <c r="K102" s="837"/>
      <c r="L102" s="828"/>
      <c r="M102" s="836"/>
      <c r="N102" s="828"/>
      <c r="O102" s="836"/>
      <c r="P102" s="828"/>
      <c r="Q102" s="837"/>
      <c r="R102" s="828"/>
      <c r="S102" s="836"/>
      <c r="T102" s="837"/>
      <c r="U102" s="836"/>
      <c r="V102" s="837"/>
      <c r="W102" s="836"/>
      <c r="X102" s="837"/>
      <c r="Y102" s="836"/>
      <c r="Z102" s="828"/>
      <c r="AA102" s="836"/>
      <c r="AB102" s="828"/>
      <c r="AC102" s="836"/>
      <c r="AD102" s="837"/>
      <c r="AE102" s="836"/>
      <c r="AF102" s="828"/>
      <c r="AG102" s="836"/>
      <c r="AH102" s="837"/>
      <c r="AI102" s="836"/>
      <c r="AJ102" s="828"/>
      <c r="AK102" s="836"/>
      <c r="AL102" s="837"/>
      <c r="AM102" s="836"/>
      <c r="AN102" s="837"/>
      <c r="AO102" s="836"/>
      <c r="AP102" s="837"/>
      <c r="AQ102" s="836"/>
      <c r="AR102" s="838"/>
      <c r="AS102" s="839"/>
      <c r="AT102" s="828"/>
      <c r="AU102" s="839"/>
      <c r="AV102" s="828"/>
      <c r="AW102" s="836"/>
      <c r="AX102" s="828" t="s">
        <v>105</v>
      </c>
      <c r="AY102" s="837" t="s">
        <v>106</v>
      </c>
      <c r="AZ102" s="828" t="s">
        <v>107</v>
      </c>
      <c r="BA102" s="836" t="s">
        <v>90</v>
      </c>
      <c r="BB102" s="837" t="s">
        <v>107</v>
      </c>
      <c r="BC102" s="840"/>
      <c r="BD102" s="828" t="s">
        <v>107</v>
      </c>
      <c r="BE102" s="836" t="s">
        <v>106</v>
      </c>
      <c r="BF102" s="837"/>
      <c r="BG102" s="836"/>
      <c r="BH102" s="841"/>
      <c r="BI102" s="815"/>
      <c r="BJ102" s="837"/>
      <c r="BK102" s="836"/>
      <c r="BL102" s="841"/>
      <c r="BM102" s="815"/>
      <c r="BN102" s="837"/>
      <c r="BO102" s="836"/>
      <c r="BP102" s="841"/>
      <c r="BQ102" s="815"/>
      <c r="BR102" s="828"/>
      <c r="BS102" s="836"/>
      <c r="BU102" s="814"/>
      <c r="BV102" s="838"/>
      <c r="BW102" s="839"/>
      <c r="BX102" s="837"/>
      <c r="BY102" s="836"/>
      <c r="BZ102" s="828"/>
      <c r="CA102" s="836"/>
      <c r="CB102" s="828"/>
      <c r="CC102" s="836"/>
      <c r="CD102" s="828" t="s">
        <v>107</v>
      </c>
      <c r="CE102" s="839"/>
      <c r="CF102" s="828"/>
      <c r="CG102" s="836"/>
      <c r="CH102" s="828"/>
      <c r="CI102" s="836"/>
      <c r="CJ102" s="828" t="s">
        <v>107</v>
      </c>
      <c r="CK102" s="839"/>
      <c r="CL102" s="828"/>
      <c r="CM102" s="836"/>
      <c r="CN102" s="837"/>
      <c r="CO102" s="836"/>
      <c r="CP102" s="837"/>
      <c r="CQ102" s="836"/>
      <c r="CR102" s="837"/>
      <c r="CS102" s="836"/>
      <c r="CT102" s="828"/>
      <c r="CU102" s="836"/>
      <c r="CV102" s="828"/>
      <c r="CW102" s="836"/>
      <c r="CX102" s="837"/>
      <c r="CY102" s="836"/>
      <c r="CZ102" s="828"/>
      <c r="DA102" s="836"/>
      <c r="DB102" s="837"/>
      <c r="DC102" s="836"/>
      <c r="DD102" s="828"/>
      <c r="DE102" s="836"/>
      <c r="DF102" s="837"/>
      <c r="DG102" s="836"/>
      <c r="DH102" s="837"/>
      <c r="DI102" s="836"/>
      <c r="DJ102" s="837"/>
      <c r="DK102" s="836"/>
      <c r="DL102" s="837"/>
      <c r="DM102" s="836"/>
      <c r="DN102" s="837"/>
      <c r="DO102" s="836"/>
      <c r="DP102" s="828"/>
      <c r="DQ102" s="836"/>
      <c r="DR102" s="837"/>
      <c r="DS102" s="836"/>
      <c r="DT102" s="828"/>
      <c r="DU102" s="836"/>
      <c r="DV102" s="837"/>
      <c r="DW102" s="836"/>
      <c r="DX102" s="837"/>
      <c r="DY102" s="836"/>
      <c r="DZ102" s="837"/>
      <c r="EA102" s="836"/>
      <c r="EB102" s="841"/>
      <c r="EC102" s="815"/>
      <c r="ED102" s="837"/>
      <c r="EE102" s="836"/>
      <c r="EF102" s="837"/>
      <c r="EG102" s="836"/>
      <c r="EH102" s="837"/>
      <c r="EI102" s="836"/>
      <c r="EJ102" s="841"/>
      <c r="EK102" s="815"/>
      <c r="EL102" s="828"/>
      <c r="EM102" s="836"/>
    </row>
    <row r="103" spans="1:143" ht="16.5">
      <c r="A103" s="813" t="s">
        <v>85</v>
      </c>
      <c r="B103" s="828"/>
      <c r="C103" s="836"/>
      <c r="D103" s="828"/>
      <c r="E103" s="836"/>
      <c r="F103" s="828"/>
      <c r="G103" s="836"/>
      <c r="H103" s="828"/>
      <c r="I103" s="836"/>
      <c r="J103" s="828"/>
      <c r="K103" s="837"/>
      <c r="L103" s="828"/>
      <c r="M103" s="836"/>
      <c r="N103" s="828"/>
      <c r="O103" s="836"/>
      <c r="P103" s="828"/>
      <c r="Q103" s="837"/>
      <c r="R103" s="828"/>
      <c r="S103" s="836"/>
      <c r="T103" s="837"/>
      <c r="U103" s="836"/>
      <c r="V103" s="837"/>
      <c r="W103" s="836"/>
      <c r="X103" s="837"/>
      <c r="Y103" s="836"/>
      <c r="Z103" s="828"/>
      <c r="AA103" s="836"/>
      <c r="AB103" s="828"/>
      <c r="AC103" s="836"/>
      <c r="AD103" s="837"/>
      <c r="AE103" s="836"/>
      <c r="AF103" s="828"/>
      <c r="AG103" s="836"/>
      <c r="AH103" s="837"/>
      <c r="AI103" s="836"/>
      <c r="AJ103" s="828"/>
      <c r="AK103" s="836"/>
      <c r="AL103" s="837"/>
      <c r="AM103" s="836"/>
      <c r="AN103" s="837"/>
      <c r="AO103" s="836"/>
      <c r="AP103" s="837"/>
      <c r="AQ103" s="836"/>
      <c r="AR103" s="838"/>
      <c r="AS103" s="839"/>
      <c r="AT103" s="828"/>
      <c r="AU103" s="839"/>
      <c r="AV103" s="828"/>
      <c r="AW103" s="836"/>
      <c r="AX103" s="828"/>
      <c r="AY103" s="837" t="s">
        <v>108</v>
      </c>
      <c r="AZ103" s="828"/>
      <c r="BA103" s="836" t="s">
        <v>93</v>
      </c>
      <c r="BB103" s="837"/>
      <c r="BC103" s="837"/>
      <c r="BD103" s="828"/>
      <c r="BE103" s="836" t="s">
        <v>108</v>
      </c>
      <c r="BF103" s="837"/>
      <c r="BG103" s="836"/>
      <c r="BH103" s="1817"/>
      <c r="BI103" s="1818"/>
      <c r="BJ103" s="837"/>
      <c r="BK103" s="836"/>
      <c r="BL103" s="1817" t="s">
        <v>89</v>
      </c>
      <c r="BM103" s="1818"/>
      <c r="BN103" s="837"/>
      <c r="BO103" s="836"/>
      <c r="BP103" s="1817"/>
      <c r="BQ103" s="1818"/>
      <c r="BR103" s="828"/>
      <c r="BS103" s="836"/>
      <c r="BU103" s="814" t="s">
        <v>85</v>
      </c>
      <c r="BV103" s="838"/>
      <c r="BW103" s="839"/>
      <c r="BX103" s="837"/>
      <c r="BY103" s="836"/>
      <c r="BZ103" s="828"/>
      <c r="CA103" s="836"/>
      <c r="CB103" s="828"/>
      <c r="CC103" s="836"/>
      <c r="CD103" s="828"/>
      <c r="CE103" s="836" t="s">
        <v>109</v>
      </c>
      <c r="CF103" s="828"/>
      <c r="CG103" s="836"/>
      <c r="CH103" s="828"/>
      <c r="CI103" s="836"/>
      <c r="CJ103" s="828"/>
      <c r="CK103" s="836" t="s">
        <v>109</v>
      </c>
      <c r="CL103" s="828"/>
      <c r="CM103" s="836"/>
      <c r="CN103" s="837"/>
      <c r="CO103" s="836"/>
      <c r="CP103" s="837"/>
      <c r="CQ103" s="836"/>
      <c r="CR103" s="837"/>
      <c r="CS103" s="836"/>
      <c r="CT103" s="828"/>
      <c r="CU103" s="836"/>
      <c r="CV103" s="828"/>
      <c r="CW103" s="836"/>
      <c r="CX103" s="837"/>
      <c r="CY103" s="836"/>
      <c r="CZ103" s="828"/>
      <c r="DA103" s="836"/>
      <c r="DB103" s="837"/>
      <c r="DC103" s="836"/>
      <c r="DD103" s="828"/>
      <c r="DE103" s="836"/>
      <c r="DF103" s="837"/>
      <c r="DG103" s="836"/>
      <c r="DH103" s="837"/>
      <c r="DI103" s="836"/>
      <c r="DJ103" s="837"/>
      <c r="DK103" s="836"/>
      <c r="DL103" s="837"/>
      <c r="DM103" s="836"/>
      <c r="DN103" s="837"/>
      <c r="DO103" s="836"/>
      <c r="DP103" s="828"/>
      <c r="DQ103" s="836"/>
      <c r="DR103" s="837"/>
      <c r="DS103" s="836"/>
      <c r="DT103" s="828"/>
      <c r="DU103" s="836"/>
      <c r="DV103" s="837"/>
      <c r="DW103" s="836"/>
      <c r="DX103" s="837"/>
      <c r="DY103" s="836"/>
      <c r="DZ103" s="837"/>
      <c r="EA103" s="836"/>
      <c r="EB103" s="1817"/>
      <c r="EC103" s="1818"/>
      <c r="ED103" s="837"/>
      <c r="EE103" s="836"/>
      <c r="EF103" s="837"/>
      <c r="EG103" s="836"/>
      <c r="EH103" s="837"/>
      <c r="EI103" s="836"/>
      <c r="EJ103" s="1817"/>
      <c r="EK103" s="1818"/>
      <c r="EL103" s="828"/>
      <c r="EM103" s="836"/>
    </row>
    <row r="104" spans="1:143" ht="16.5">
      <c r="A104" s="813"/>
      <c r="B104" s="828"/>
      <c r="C104" s="836"/>
      <c r="D104" s="828"/>
      <c r="E104" s="836"/>
      <c r="F104" s="828"/>
      <c r="G104" s="836"/>
      <c r="H104" s="828"/>
      <c r="I104" s="836"/>
      <c r="J104" s="828"/>
      <c r="K104" s="837"/>
      <c r="L104" s="828"/>
      <c r="M104" s="836"/>
      <c r="N104" s="828"/>
      <c r="O104" s="836"/>
      <c r="P104" s="828"/>
      <c r="Q104" s="837"/>
      <c r="R104" s="828"/>
      <c r="S104" s="836"/>
      <c r="T104" s="837"/>
      <c r="U104" s="836"/>
      <c r="V104" s="837"/>
      <c r="W104" s="836"/>
      <c r="X104" s="837"/>
      <c r="Y104" s="836"/>
      <c r="Z104" s="828"/>
      <c r="AA104" s="836"/>
      <c r="AB104" s="828"/>
      <c r="AC104" s="836"/>
      <c r="AD104" s="837"/>
      <c r="AE104" s="836"/>
      <c r="AF104" s="828"/>
      <c r="AG104" s="836"/>
      <c r="AH104" s="837"/>
      <c r="AI104" s="836"/>
      <c r="AJ104" s="828"/>
      <c r="AK104" s="836"/>
      <c r="AL104" s="837"/>
      <c r="AM104" s="836"/>
      <c r="AN104" s="837"/>
      <c r="AO104" s="836"/>
      <c r="AP104" s="837"/>
      <c r="AQ104" s="836"/>
      <c r="AR104" s="838"/>
      <c r="AS104" s="839"/>
      <c r="AT104" s="828"/>
      <c r="AU104" s="839"/>
      <c r="AV104" s="828"/>
      <c r="AW104" s="836"/>
      <c r="AX104" s="828"/>
      <c r="AY104" s="837" t="s">
        <v>110</v>
      </c>
      <c r="AZ104" s="828"/>
      <c r="BA104" s="836" t="s">
        <v>111</v>
      </c>
      <c r="BB104" s="837"/>
      <c r="BC104" s="837"/>
      <c r="BD104" s="828"/>
      <c r="BE104" s="836" t="s">
        <v>110</v>
      </c>
      <c r="BF104" s="837"/>
      <c r="BG104" s="836"/>
      <c r="BH104" s="837"/>
      <c r="BI104" s="836"/>
      <c r="BJ104" s="837"/>
      <c r="BK104" s="836"/>
      <c r="BL104" s="837"/>
      <c r="BM104" s="836"/>
      <c r="BN104" s="837"/>
      <c r="BO104" s="836"/>
      <c r="BP104" s="837"/>
      <c r="BQ104" s="836"/>
      <c r="BR104" s="828"/>
      <c r="BS104" s="836"/>
      <c r="BU104" s="814"/>
      <c r="BV104" s="838"/>
      <c r="BW104" s="839"/>
      <c r="BX104" s="837"/>
      <c r="BY104" s="836"/>
      <c r="BZ104" s="828"/>
      <c r="CA104" s="836"/>
      <c r="CB104" s="828"/>
      <c r="CC104" s="836"/>
      <c r="CD104" s="828"/>
      <c r="CE104" s="836" t="s">
        <v>112</v>
      </c>
      <c r="CF104" s="828"/>
      <c r="CG104" s="836"/>
      <c r="CH104" s="828"/>
      <c r="CI104" s="836"/>
      <c r="CJ104" s="828"/>
      <c r="CK104" s="836" t="s">
        <v>112</v>
      </c>
      <c r="CL104" s="828"/>
      <c r="CM104" s="836"/>
      <c r="CN104" s="837"/>
      <c r="CO104" s="836"/>
      <c r="CP104" s="837"/>
      <c r="CQ104" s="836"/>
      <c r="CR104" s="837"/>
      <c r="CS104" s="836"/>
      <c r="CT104" s="828"/>
      <c r="CU104" s="836"/>
      <c r="CV104" s="828"/>
      <c r="CW104" s="836"/>
      <c r="CX104" s="837"/>
      <c r="CY104" s="836"/>
      <c r="CZ104" s="828"/>
      <c r="DA104" s="836"/>
      <c r="DB104" s="837"/>
      <c r="DC104" s="836"/>
      <c r="DD104" s="828"/>
      <c r="DE104" s="836"/>
      <c r="DF104" s="837"/>
      <c r="DG104" s="836"/>
      <c r="DH104" s="837"/>
      <c r="DI104" s="836"/>
      <c r="DJ104" s="837"/>
      <c r="DK104" s="836"/>
      <c r="DL104" s="837"/>
      <c r="DM104" s="836"/>
      <c r="DN104" s="837"/>
      <c r="DO104" s="836"/>
      <c r="DP104" s="828"/>
      <c r="DQ104" s="836"/>
      <c r="DR104" s="837"/>
      <c r="DS104" s="836"/>
      <c r="DT104" s="828"/>
      <c r="DU104" s="836"/>
      <c r="DV104" s="837"/>
      <c r="DW104" s="836"/>
      <c r="DX104" s="837"/>
      <c r="DY104" s="836"/>
      <c r="DZ104" s="837"/>
      <c r="EA104" s="836"/>
      <c r="EB104" s="837"/>
      <c r="EC104" s="836"/>
      <c r="ED104" s="837"/>
      <c r="EE104" s="836"/>
      <c r="EF104" s="837"/>
      <c r="EG104" s="836"/>
      <c r="EH104" s="837"/>
      <c r="EI104" s="836"/>
      <c r="EJ104" s="837"/>
      <c r="EK104" s="836"/>
      <c r="EL104" s="828"/>
      <c r="EM104" s="836"/>
    </row>
    <row r="105" spans="1:143" ht="16.5">
      <c r="A105" s="813" t="s">
        <v>89</v>
      </c>
      <c r="B105" s="828"/>
      <c r="C105" s="836"/>
      <c r="D105" s="828"/>
      <c r="E105" s="836"/>
      <c r="F105" s="828"/>
      <c r="G105" s="836"/>
      <c r="H105" s="828"/>
      <c r="I105" s="836"/>
      <c r="J105" s="828"/>
      <c r="K105" s="837"/>
      <c r="L105" s="828"/>
      <c r="M105" s="836"/>
      <c r="N105" s="828"/>
      <c r="O105" s="836"/>
      <c r="P105" s="828"/>
      <c r="Q105" s="837"/>
      <c r="R105" s="828"/>
      <c r="S105" s="836"/>
      <c r="T105" s="837"/>
      <c r="U105" s="836"/>
      <c r="V105" s="837"/>
      <c r="W105" s="836"/>
      <c r="X105" s="837"/>
      <c r="Y105" s="836"/>
      <c r="Z105" s="828"/>
      <c r="AA105" s="836"/>
      <c r="AB105" s="828"/>
      <c r="AC105" s="836"/>
      <c r="AD105" s="837"/>
      <c r="AE105" s="836"/>
      <c r="AF105" s="828"/>
      <c r="AG105" s="836"/>
      <c r="AH105" s="837"/>
      <c r="AI105" s="836"/>
      <c r="AJ105" s="828"/>
      <c r="AK105" s="836"/>
      <c r="AL105" s="837"/>
      <c r="AM105" s="836"/>
      <c r="AN105" s="837"/>
      <c r="AO105" s="836"/>
      <c r="AP105" s="837"/>
      <c r="AQ105" s="836"/>
      <c r="AR105" s="838"/>
      <c r="AS105" s="839"/>
      <c r="AT105" s="828"/>
      <c r="AU105" s="839"/>
      <c r="AV105" s="828"/>
      <c r="AW105" s="836"/>
      <c r="AX105" s="828" t="s">
        <v>113</v>
      </c>
      <c r="AY105" s="837" t="s">
        <v>114</v>
      </c>
      <c r="AZ105" s="828" t="s">
        <v>90</v>
      </c>
      <c r="BA105" s="836" t="s">
        <v>115</v>
      </c>
      <c r="BB105" s="837"/>
      <c r="BC105" s="837" t="s">
        <v>98</v>
      </c>
      <c r="BD105" s="828"/>
      <c r="BE105" s="836" t="s">
        <v>114</v>
      </c>
      <c r="BF105" s="837"/>
      <c r="BG105" s="836"/>
      <c r="BH105" s="837"/>
      <c r="BI105" s="836"/>
      <c r="BJ105" s="837"/>
      <c r="BK105" s="836"/>
      <c r="BL105" s="837"/>
      <c r="BM105" s="836"/>
      <c r="BN105" s="837"/>
      <c r="BO105" s="836"/>
      <c r="BP105" s="837"/>
      <c r="BQ105" s="836"/>
      <c r="BR105" s="828"/>
      <c r="BS105" s="836"/>
      <c r="BU105" s="814" t="s">
        <v>89</v>
      </c>
      <c r="BV105" s="838"/>
      <c r="BW105" s="839"/>
      <c r="BX105" s="837"/>
      <c r="BY105" s="836"/>
      <c r="BZ105" s="828"/>
      <c r="CA105" s="836"/>
      <c r="CB105" s="828"/>
      <c r="CC105" s="836"/>
      <c r="CD105" s="828"/>
      <c r="CE105" s="836" t="s">
        <v>116</v>
      </c>
      <c r="CF105" s="828"/>
      <c r="CG105" s="836"/>
      <c r="CH105" s="828"/>
      <c r="CI105" s="836"/>
      <c r="CJ105" s="828"/>
      <c r="CK105" s="836" t="s">
        <v>116</v>
      </c>
      <c r="CL105" s="828"/>
      <c r="CM105" s="836"/>
      <c r="CN105" s="837"/>
      <c r="CO105" s="836"/>
      <c r="CP105" s="837"/>
      <c r="CQ105" s="836"/>
      <c r="CR105" s="837"/>
      <c r="CS105" s="836"/>
      <c r="CT105" s="828"/>
      <c r="CU105" s="836"/>
      <c r="CV105" s="828"/>
      <c r="CW105" s="836"/>
      <c r="CX105" s="837"/>
      <c r="CY105" s="836"/>
      <c r="CZ105" s="828"/>
      <c r="DA105" s="836"/>
      <c r="DB105" s="837"/>
      <c r="DC105" s="836"/>
      <c r="DD105" s="828"/>
      <c r="DE105" s="836"/>
      <c r="DF105" s="837"/>
      <c r="DG105" s="836"/>
      <c r="DH105" s="837"/>
      <c r="DI105" s="836"/>
      <c r="DJ105" s="837"/>
      <c r="DK105" s="836"/>
      <c r="DL105" s="837"/>
      <c r="DM105" s="836"/>
      <c r="DN105" s="837"/>
      <c r="DO105" s="836"/>
      <c r="DP105" s="828"/>
      <c r="DQ105" s="836"/>
      <c r="DR105" s="837"/>
      <c r="DS105" s="836"/>
      <c r="DT105" s="828"/>
      <c r="DU105" s="836"/>
      <c r="DV105" s="837"/>
      <c r="DW105" s="836"/>
      <c r="DX105" s="837"/>
      <c r="DY105" s="836"/>
      <c r="DZ105" s="837"/>
      <c r="EA105" s="836"/>
      <c r="EB105" s="837"/>
      <c r="EC105" s="836"/>
      <c r="ED105" s="837"/>
      <c r="EE105" s="836"/>
      <c r="EF105" s="837"/>
      <c r="EG105" s="836"/>
      <c r="EH105" s="837"/>
      <c r="EI105" s="836"/>
      <c r="EJ105" s="837"/>
      <c r="EK105" s="836"/>
      <c r="EL105" s="828"/>
      <c r="EM105" s="836"/>
    </row>
    <row r="106" spans="1:143" ht="16.5">
      <c r="A106" s="827"/>
      <c r="B106" s="828"/>
      <c r="C106" s="836"/>
      <c r="D106" s="828"/>
      <c r="E106" s="836"/>
      <c r="F106" s="828"/>
      <c r="G106" s="836"/>
      <c r="H106" s="828"/>
      <c r="I106" s="836"/>
      <c r="J106" s="828"/>
      <c r="K106" s="837"/>
      <c r="L106" s="828"/>
      <c r="M106" s="836"/>
      <c r="N106" s="828"/>
      <c r="O106" s="836"/>
      <c r="P106" s="828"/>
      <c r="Q106" s="837"/>
      <c r="R106" s="828"/>
      <c r="S106" s="836"/>
      <c r="T106" s="837"/>
      <c r="U106" s="836"/>
      <c r="V106" s="837"/>
      <c r="W106" s="836"/>
      <c r="X106" s="837"/>
      <c r="Y106" s="836"/>
      <c r="Z106" s="828"/>
      <c r="AA106" s="836"/>
      <c r="AB106" s="828"/>
      <c r="AC106" s="836"/>
      <c r="AD106" s="837"/>
      <c r="AE106" s="836"/>
      <c r="AF106" s="828"/>
      <c r="AG106" s="836"/>
      <c r="AH106" s="837"/>
      <c r="AI106" s="836"/>
      <c r="AJ106" s="828"/>
      <c r="AK106" s="836"/>
      <c r="AL106" s="837"/>
      <c r="AM106" s="836"/>
      <c r="AN106" s="837"/>
      <c r="AO106" s="836"/>
      <c r="AP106" s="837"/>
      <c r="AQ106" s="836"/>
      <c r="AR106" s="838"/>
      <c r="AS106" s="839"/>
      <c r="AT106" s="828"/>
      <c r="AU106" s="839"/>
      <c r="AV106" s="828"/>
      <c r="AW106" s="836"/>
      <c r="AX106" s="828" t="s">
        <v>117</v>
      </c>
      <c r="AY106" s="837" t="s">
        <v>118</v>
      </c>
      <c r="AZ106" s="828" t="s">
        <v>93</v>
      </c>
      <c r="BA106" s="836" t="s">
        <v>175</v>
      </c>
      <c r="BB106" s="837"/>
      <c r="BC106" s="837" t="s">
        <v>100</v>
      </c>
      <c r="BD106" s="828"/>
      <c r="BE106" s="836" t="s">
        <v>118</v>
      </c>
      <c r="BF106" s="837"/>
      <c r="BG106" s="836"/>
      <c r="BH106" s="837"/>
      <c r="BI106" s="836"/>
      <c r="BJ106" s="837"/>
      <c r="BK106" s="836"/>
      <c r="BL106" s="837"/>
      <c r="BM106" s="836"/>
      <c r="BN106" s="837"/>
      <c r="BO106" s="836"/>
      <c r="BP106" s="837"/>
      <c r="BQ106" s="836"/>
      <c r="BR106" s="828"/>
      <c r="BS106" s="836"/>
      <c r="BU106" s="835"/>
      <c r="BV106" s="838"/>
      <c r="BW106" s="839"/>
      <c r="BX106" s="837"/>
      <c r="BY106" s="836"/>
      <c r="BZ106" s="828"/>
      <c r="CA106" s="836"/>
      <c r="CB106" s="828"/>
      <c r="CC106" s="836"/>
      <c r="CD106" s="828"/>
      <c r="CE106" s="836" t="s">
        <v>119</v>
      </c>
      <c r="CF106" s="828"/>
      <c r="CG106" s="836"/>
      <c r="CH106" s="828"/>
      <c r="CI106" s="836"/>
      <c r="CJ106" s="828"/>
      <c r="CK106" s="836" t="s">
        <v>119</v>
      </c>
      <c r="CL106" s="828"/>
      <c r="CM106" s="836"/>
      <c r="CN106" s="837"/>
      <c r="CO106" s="836"/>
      <c r="CP106" s="837"/>
      <c r="CQ106" s="836"/>
      <c r="CR106" s="837"/>
      <c r="CS106" s="836"/>
      <c r="CT106" s="828"/>
      <c r="CU106" s="836"/>
      <c r="CV106" s="828"/>
      <c r="CW106" s="836"/>
      <c r="CX106" s="837"/>
      <c r="CY106" s="836"/>
      <c r="CZ106" s="828"/>
      <c r="DA106" s="836"/>
      <c r="DB106" s="837"/>
      <c r="DC106" s="836"/>
      <c r="DD106" s="828"/>
      <c r="DE106" s="836"/>
      <c r="DF106" s="837"/>
      <c r="DG106" s="836"/>
      <c r="DH106" s="837"/>
      <c r="DI106" s="836"/>
      <c r="DJ106" s="837"/>
      <c r="DK106" s="836"/>
      <c r="DL106" s="837"/>
      <c r="DM106" s="836"/>
      <c r="DN106" s="837"/>
      <c r="DO106" s="836"/>
      <c r="DP106" s="828"/>
      <c r="DQ106" s="836"/>
      <c r="DR106" s="837"/>
      <c r="DS106" s="836"/>
      <c r="DT106" s="828"/>
      <c r="DU106" s="836"/>
      <c r="DV106" s="837"/>
      <c r="DW106" s="836"/>
      <c r="DX106" s="837"/>
      <c r="DY106" s="836"/>
      <c r="DZ106" s="837"/>
      <c r="EA106" s="836"/>
      <c r="EB106" s="837"/>
      <c r="EC106" s="836"/>
      <c r="ED106" s="837"/>
      <c r="EE106" s="836"/>
      <c r="EF106" s="837"/>
      <c r="EG106" s="836"/>
      <c r="EH106" s="837"/>
      <c r="EI106" s="836"/>
      <c r="EJ106" s="837"/>
      <c r="EK106" s="836"/>
      <c r="EL106" s="828"/>
      <c r="EM106" s="836"/>
    </row>
    <row r="107" spans="1:143" ht="16.5">
      <c r="A107" s="813" t="s">
        <v>92</v>
      </c>
      <c r="B107" s="828"/>
      <c r="C107" s="836"/>
      <c r="D107" s="828"/>
      <c r="E107" s="836"/>
      <c r="F107" s="828"/>
      <c r="G107" s="836"/>
      <c r="H107" s="828"/>
      <c r="I107" s="836"/>
      <c r="J107" s="828"/>
      <c r="K107" s="837"/>
      <c r="L107" s="828"/>
      <c r="M107" s="836"/>
      <c r="N107" s="828"/>
      <c r="O107" s="836"/>
      <c r="P107" s="828"/>
      <c r="Q107" s="837"/>
      <c r="R107" s="828"/>
      <c r="S107" s="836"/>
      <c r="T107" s="837"/>
      <c r="U107" s="836"/>
      <c r="V107" s="828"/>
      <c r="W107" s="836"/>
      <c r="X107" s="828"/>
      <c r="Y107" s="836"/>
      <c r="Z107" s="828"/>
      <c r="AA107" s="836"/>
      <c r="AB107" s="828"/>
      <c r="AC107" s="836"/>
      <c r="AD107" s="837"/>
      <c r="AE107" s="836"/>
      <c r="AF107" s="828"/>
      <c r="AG107" s="836"/>
      <c r="AH107" s="837"/>
      <c r="AI107" s="836"/>
      <c r="AJ107" s="828"/>
      <c r="AK107" s="836"/>
      <c r="AL107" s="837"/>
      <c r="AM107" s="836"/>
      <c r="AN107" s="837"/>
      <c r="AO107" s="836"/>
      <c r="AP107" s="837"/>
      <c r="AQ107" s="836"/>
      <c r="AR107" s="838"/>
      <c r="AS107" s="839"/>
      <c r="AT107" s="828"/>
      <c r="AU107" s="839"/>
      <c r="AV107" s="828"/>
      <c r="AW107" s="836"/>
      <c r="AX107" s="828" t="s">
        <v>120</v>
      </c>
      <c r="AY107" s="837" t="s">
        <v>176</v>
      </c>
      <c r="AZ107" s="828" t="s">
        <v>83</v>
      </c>
      <c r="BA107" s="836" t="s">
        <v>177</v>
      </c>
      <c r="BB107" s="837"/>
      <c r="BC107" s="837" t="s">
        <v>104</v>
      </c>
      <c r="BD107" s="828"/>
      <c r="BE107" s="836" t="s">
        <v>120</v>
      </c>
      <c r="BF107" s="837"/>
      <c r="BG107" s="836"/>
      <c r="BH107" s="837"/>
      <c r="BI107" s="836"/>
      <c r="BJ107" s="837"/>
      <c r="BK107" s="836"/>
      <c r="BL107" s="837"/>
      <c r="BM107" s="836"/>
      <c r="BN107" s="837"/>
      <c r="BO107" s="836"/>
      <c r="BP107" s="837"/>
      <c r="BQ107" s="836"/>
      <c r="BR107" s="828"/>
      <c r="BS107" s="836"/>
      <c r="BU107" s="814" t="s">
        <v>92</v>
      </c>
      <c r="BV107" s="838"/>
      <c r="BW107" s="839"/>
      <c r="BX107" s="837"/>
      <c r="BY107" s="836"/>
      <c r="BZ107" s="828"/>
      <c r="CA107" s="836"/>
      <c r="CB107" s="828"/>
      <c r="CC107" s="836"/>
      <c r="CD107" s="828"/>
      <c r="CE107" s="836" t="s">
        <v>121</v>
      </c>
      <c r="CF107" s="828"/>
      <c r="CG107" s="836"/>
      <c r="CH107" s="828"/>
      <c r="CI107" s="836"/>
      <c r="CJ107" s="828"/>
      <c r="CK107" s="836" t="s">
        <v>121</v>
      </c>
      <c r="CL107" s="828"/>
      <c r="CM107" s="836"/>
      <c r="CN107" s="837"/>
      <c r="CO107" s="836"/>
      <c r="CP107" s="828"/>
      <c r="CQ107" s="836"/>
      <c r="CR107" s="828"/>
      <c r="CS107" s="836"/>
      <c r="CT107" s="828"/>
      <c r="CU107" s="836"/>
      <c r="CV107" s="828"/>
      <c r="CW107" s="836"/>
      <c r="CX107" s="837"/>
      <c r="CY107" s="836"/>
      <c r="CZ107" s="828"/>
      <c r="DA107" s="836"/>
      <c r="DB107" s="837"/>
      <c r="DC107" s="836"/>
      <c r="DD107" s="828"/>
      <c r="DE107" s="836"/>
      <c r="DF107" s="837"/>
      <c r="DG107" s="836"/>
      <c r="DH107" s="837"/>
      <c r="DI107" s="836"/>
      <c r="DJ107" s="837"/>
      <c r="DK107" s="836"/>
      <c r="DL107" s="837"/>
      <c r="DM107" s="836"/>
      <c r="DN107" s="837"/>
      <c r="DO107" s="836"/>
      <c r="DP107" s="828"/>
      <c r="DQ107" s="836"/>
      <c r="DR107" s="837"/>
      <c r="DS107" s="836"/>
      <c r="DT107" s="828"/>
      <c r="DU107" s="836"/>
      <c r="DV107" s="837"/>
      <c r="DW107" s="836"/>
      <c r="DX107" s="837"/>
      <c r="DY107" s="836"/>
      <c r="DZ107" s="837"/>
      <c r="EA107" s="836"/>
      <c r="EB107" s="837"/>
      <c r="EC107" s="836"/>
      <c r="ED107" s="837"/>
      <c r="EE107" s="836"/>
      <c r="EF107" s="837"/>
      <c r="EG107" s="836"/>
      <c r="EH107" s="837"/>
      <c r="EI107" s="836"/>
      <c r="EJ107" s="837"/>
      <c r="EK107" s="836"/>
      <c r="EL107" s="828"/>
      <c r="EM107" s="836"/>
    </row>
    <row r="108" spans="1:143" ht="16.5">
      <c r="A108" s="827"/>
      <c r="B108" s="842"/>
      <c r="C108" s="843"/>
      <c r="D108" s="842"/>
      <c r="E108" s="843"/>
      <c r="F108" s="842"/>
      <c r="G108" s="843"/>
      <c r="H108" s="842"/>
      <c r="I108" s="843"/>
      <c r="J108" s="842"/>
      <c r="K108" s="844"/>
      <c r="L108" s="842"/>
      <c r="M108" s="843"/>
      <c r="N108" s="842"/>
      <c r="O108" s="843"/>
      <c r="P108" s="842"/>
      <c r="Q108" s="844"/>
      <c r="R108" s="842"/>
      <c r="S108" s="843"/>
      <c r="T108" s="844"/>
      <c r="U108" s="843"/>
      <c r="V108" s="842"/>
      <c r="W108" s="843"/>
      <c r="X108" s="842"/>
      <c r="Y108" s="843"/>
      <c r="Z108" s="842"/>
      <c r="AA108" s="843"/>
      <c r="AB108" s="842"/>
      <c r="AC108" s="843"/>
      <c r="AD108" s="844"/>
      <c r="AE108" s="843"/>
      <c r="AF108" s="842"/>
      <c r="AG108" s="843"/>
      <c r="AH108" s="844"/>
      <c r="AI108" s="843"/>
      <c r="AJ108" s="842"/>
      <c r="AK108" s="843"/>
      <c r="AL108" s="844"/>
      <c r="AM108" s="843"/>
      <c r="AN108" s="844"/>
      <c r="AO108" s="843"/>
      <c r="AP108" s="844"/>
      <c r="AQ108" s="843"/>
      <c r="AR108" s="845"/>
      <c r="AS108" s="846"/>
      <c r="AT108" s="842"/>
      <c r="AU108" s="843"/>
      <c r="AV108" s="842"/>
      <c r="AW108" s="843"/>
      <c r="AX108" s="842" t="s">
        <v>122</v>
      </c>
      <c r="AY108" s="844" t="s">
        <v>178</v>
      </c>
      <c r="AZ108" s="842" t="s">
        <v>105</v>
      </c>
      <c r="BA108" s="843" t="s">
        <v>179</v>
      </c>
      <c r="BB108" s="844"/>
      <c r="BC108" s="844" t="s">
        <v>107</v>
      </c>
      <c r="BD108" s="842"/>
      <c r="BE108" s="843" t="s">
        <v>122</v>
      </c>
      <c r="BF108" s="844"/>
      <c r="BG108" s="836"/>
      <c r="BH108" s="844"/>
      <c r="BI108" s="843"/>
      <c r="BJ108" s="844"/>
      <c r="BK108" s="843"/>
      <c r="BL108" s="844"/>
      <c r="BM108" s="843"/>
      <c r="BN108" s="844"/>
      <c r="BO108" s="843"/>
      <c r="BP108" s="844"/>
      <c r="BQ108" s="843"/>
      <c r="BR108" s="842"/>
      <c r="BS108" s="843"/>
      <c r="BU108" s="835"/>
      <c r="BV108" s="845"/>
      <c r="BW108" s="846"/>
      <c r="BX108" s="844"/>
      <c r="BY108" s="843"/>
      <c r="BZ108" s="842"/>
      <c r="CA108" s="843"/>
      <c r="CB108" s="842"/>
      <c r="CC108" s="843"/>
      <c r="CD108" s="842"/>
      <c r="CE108" s="843" t="s">
        <v>115</v>
      </c>
      <c r="CF108" s="842"/>
      <c r="CG108" s="843"/>
      <c r="CH108" s="842"/>
      <c r="CI108" s="843"/>
      <c r="CJ108" s="842"/>
      <c r="CK108" s="843" t="s">
        <v>115</v>
      </c>
      <c r="CL108" s="842"/>
      <c r="CM108" s="843"/>
      <c r="CN108" s="844"/>
      <c r="CO108" s="843"/>
      <c r="CP108" s="842"/>
      <c r="CQ108" s="843"/>
      <c r="CR108" s="842"/>
      <c r="CS108" s="843"/>
      <c r="CT108" s="842"/>
      <c r="CU108" s="843"/>
      <c r="CV108" s="842"/>
      <c r="CW108" s="843"/>
      <c r="CX108" s="844"/>
      <c r="CY108" s="843"/>
      <c r="CZ108" s="842"/>
      <c r="DA108" s="843"/>
      <c r="DB108" s="844"/>
      <c r="DC108" s="843"/>
      <c r="DD108" s="842"/>
      <c r="DE108" s="843"/>
      <c r="DF108" s="844"/>
      <c r="DG108" s="843"/>
      <c r="DH108" s="844"/>
      <c r="DI108" s="843"/>
      <c r="DJ108" s="844"/>
      <c r="DK108" s="843"/>
      <c r="DL108" s="844"/>
      <c r="DM108" s="843"/>
      <c r="DN108" s="844"/>
      <c r="DO108" s="843"/>
      <c r="DP108" s="842"/>
      <c r="DQ108" s="843"/>
      <c r="DR108" s="844"/>
      <c r="DS108" s="843"/>
      <c r="DT108" s="842"/>
      <c r="DU108" s="843"/>
      <c r="DV108" s="844"/>
      <c r="DW108" s="843"/>
      <c r="DX108" s="844"/>
      <c r="DY108" s="843"/>
      <c r="DZ108" s="844"/>
      <c r="EA108" s="843"/>
      <c r="EB108" s="844"/>
      <c r="EC108" s="843"/>
      <c r="ED108" s="844"/>
      <c r="EE108" s="843"/>
      <c r="EF108" s="844"/>
      <c r="EG108" s="843"/>
      <c r="EH108" s="844"/>
      <c r="EI108" s="843"/>
      <c r="EJ108" s="844"/>
      <c r="EK108" s="843"/>
      <c r="EL108" s="842"/>
      <c r="EM108" s="843"/>
    </row>
    <row r="109" spans="1:143" ht="16.5">
      <c r="A109" s="847" t="s">
        <v>123</v>
      </c>
      <c r="B109" s="848"/>
      <c r="C109" s="848"/>
      <c r="D109" s="848"/>
      <c r="E109" s="848"/>
      <c r="F109" s="848"/>
      <c r="G109" s="848"/>
      <c r="H109" s="848"/>
      <c r="I109" s="848"/>
      <c r="J109" s="848"/>
      <c r="K109" s="848"/>
      <c r="L109" s="848"/>
      <c r="M109" s="848"/>
      <c r="N109" s="848"/>
      <c r="O109" s="848"/>
      <c r="P109" s="848"/>
      <c r="Q109" s="811"/>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8"/>
      <c r="AN109" s="848"/>
      <c r="AO109" s="848"/>
      <c r="AP109" s="848"/>
      <c r="AQ109" s="848"/>
      <c r="AR109" s="848"/>
      <c r="AS109" s="848"/>
      <c r="AT109" s="848"/>
      <c r="AU109" s="848"/>
      <c r="AV109" s="848"/>
      <c r="AW109" s="848"/>
      <c r="AX109" s="847">
        <v>2</v>
      </c>
      <c r="AY109" s="847">
        <v>2</v>
      </c>
      <c r="AZ109" s="849">
        <v>2</v>
      </c>
      <c r="BA109" s="849">
        <v>2</v>
      </c>
      <c r="BB109" s="849">
        <v>2</v>
      </c>
      <c r="BC109" s="849">
        <v>2</v>
      </c>
      <c r="BD109" s="849">
        <v>2</v>
      </c>
      <c r="BE109" s="849">
        <v>2</v>
      </c>
      <c r="BF109" s="847"/>
      <c r="BG109" s="847"/>
      <c r="BH109" s="848"/>
      <c r="BI109" s="848"/>
      <c r="BJ109" s="848"/>
      <c r="BK109" s="848"/>
      <c r="BL109" s="848">
        <v>2</v>
      </c>
      <c r="BM109" s="848">
        <v>2</v>
      </c>
      <c r="BN109" s="848"/>
      <c r="BO109" s="848"/>
      <c r="BP109" s="848"/>
      <c r="BQ109" s="848"/>
      <c r="BR109" s="848"/>
      <c r="BS109" s="848"/>
      <c r="BU109" s="847" t="s">
        <v>123</v>
      </c>
      <c r="BV109" s="850"/>
      <c r="BW109" s="850"/>
      <c r="BX109" s="848"/>
      <c r="BY109" s="848"/>
      <c r="BZ109" s="848"/>
      <c r="CA109" s="848"/>
      <c r="CB109" s="848"/>
      <c r="CC109" s="848"/>
      <c r="CD109" s="848">
        <v>2</v>
      </c>
      <c r="CE109" s="848">
        <v>2</v>
      </c>
      <c r="CF109" s="848"/>
      <c r="CG109" s="848"/>
      <c r="CH109" s="848"/>
      <c r="CI109" s="848"/>
      <c r="CJ109" s="813">
        <v>2</v>
      </c>
      <c r="CK109" s="813">
        <v>2</v>
      </c>
      <c r="CL109" s="848"/>
      <c r="CM109" s="848"/>
      <c r="CN109" s="848"/>
      <c r="CO109" s="848"/>
      <c r="CP109" s="848"/>
      <c r="CQ109" s="848"/>
      <c r="CR109" s="848"/>
      <c r="CS109" s="848"/>
      <c r="CT109" s="848"/>
      <c r="CU109" s="848"/>
      <c r="CV109" s="848"/>
      <c r="CW109" s="848"/>
      <c r="CX109" s="848"/>
      <c r="CY109" s="848"/>
      <c r="CZ109" s="848"/>
      <c r="DA109" s="848"/>
      <c r="DB109" s="848"/>
      <c r="DC109" s="847"/>
      <c r="DD109" s="847"/>
      <c r="DE109" s="847"/>
      <c r="DF109" s="847"/>
      <c r="DG109" s="847"/>
      <c r="DH109" s="847"/>
      <c r="DI109" s="847"/>
      <c r="DJ109" s="847"/>
      <c r="DK109" s="847"/>
      <c r="DL109" s="847"/>
      <c r="DM109" s="847"/>
      <c r="DN109" s="847"/>
      <c r="DO109" s="847"/>
      <c r="DP109" s="847"/>
      <c r="DQ109" s="847"/>
      <c r="DR109" s="847"/>
      <c r="DS109" s="847"/>
      <c r="DT109" s="847"/>
      <c r="DU109" s="847"/>
      <c r="DV109" s="847"/>
      <c r="DW109" s="847"/>
      <c r="DX109" s="847"/>
      <c r="DY109" s="847"/>
      <c r="DZ109" s="847"/>
      <c r="EA109" s="847"/>
      <c r="EB109" s="847"/>
      <c r="EC109" s="847"/>
      <c r="ED109" s="847"/>
      <c r="EE109" s="847"/>
      <c r="EF109" s="847"/>
      <c r="EG109" s="847"/>
      <c r="EH109" s="847"/>
      <c r="EI109" s="847"/>
      <c r="EJ109" s="847"/>
      <c r="EK109" s="847"/>
      <c r="EL109" s="847"/>
      <c r="EM109" s="847"/>
    </row>
    <row r="110" spans="1:143" ht="16.5">
      <c r="A110" s="810"/>
      <c r="B110" s="811"/>
      <c r="C110" s="851"/>
      <c r="D110" s="851"/>
      <c r="E110" s="851"/>
      <c r="F110" s="851"/>
      <c r="G110" s="851"/>
      <c r="H110" s="851"/>
      <c r="I110" s="851"/>
      <c r="J110" s="1813"/>
      <c r="K110" s="1813"/>
      <c r="L110" s="851"/>
      <c r="M110" s="851"/>
      <c r="N110" s="851"/>
      <c r="O110" s="851"/>
      <c r="P110" s="1813"/>
      <c r="Q110" s="1813"/>
      <c r="R110" s="1813"/>
      <c r="S110" s="1813"/>
      <c r="T110" s="1813"/>
      <c r="U110" s="1813"/>
      <c r="V110" s="1813"/>
      <c r="W110" s="1813"/>
      <c r="X110" s="1813"/>
      <c r="Y110" s="1813"/>
      <c r="Z110" s="851"/>
      <c r="AA110" s="851"/>
      <c r="AB110" s="1813"/>
      <c r="AC110" s="1812"/>
      <c r="AD110" s="1813"/>
      <c r="AE110" s="1812"/>
      <c r="AF110" s="1813"/>
      <c r="AG110" s="1813"/>
      <c r="AH110" s="1813"/>
      <c r="AI110" s="1813"/>
      <c r="AJ110" s="1810"/>
      <c r="AK110" s="1811"/>
      <c r="AL110" s="1810"/>
      <c r="AM110" s="1811"/>
      <c r="AN110" s="1810"/>
      <c r="AO110" s="1811"/>
      <c r="AP110" s="1810"/>
      <c r="AQ110" s="1811"/>
      <c r="AR110" s="1810"/>
      <c r="AS110" s="1811"/>
      <c r="AT110" s="1813"/>
      <c r="AU110" s="1811"/>
      <c r="AV110" s="1810"/>
      <c r="AW110" s="1811"/>
      <c r="AX110" s="1810">
        <v>0.7361111111111112</v>
      </c>
      <c r="AY110" s="1811"/>
      <c r="AZ110" s="1810">
        <v>0.7361111111111112</v>
      </c>
      <c r="BA110" s="1811"/>
      <c r="BB110" s="1810">
        <v>0.7361111111111112</v>
      </c>
      <c r="BC110" s="1811"/>
      <c r="BD110" s="1810">
        <v>0.7361111111111112</v>
      </c>
      <c r="BE110" s="1811"/>
      <c r="BF110" s="1810"/>
      <c r="BG110" s="1811"/>
      <c r="BH110" s="1810"/>
      <c r="BI110" s="1811"/>
      <c r="BJ110" s="1810"/>
      <c r="BK110" s="1811"/>
      <c r="BL110" s="1810">
        <v>0.7361111111111112</v>
      </c>
      <c r="BM110" s="1811"/>
      <c r="BN110" s="854"/>
      <c r="BO110" s="855"/>
      <c r="BP110" s="1810"/>
      <c r="BQ110" s="1811"/>
      <c r="BR110" s="851"/>
      <c r="BS110" s="812"/>
      <c r="BU110" s="810"/>
      <c r="BX110" s="851"/>
      <c r="BY110" s="851"/>
      <c r="BZ110" s="851"/>
      <c r="CA110" s="851"/>
      <c r="CB110" s="851"/>
      <c r="CC110" s="851"/>
      <c r="CD110" s="852"/>
      <c r="CE110" s="852"/>
      <c r="CF110" s="851"/>
      <c r="CG110" s="851"/>
      <c r="CH110" s="851"/>
      <c r="CI110" s="851"/>
      <c r="CJ110" s="1810">
        <v>0.7361111111111112</v>
      </c>
      <c r="CK110" s="1811"/>
      <c r="CL110" s="852"/>
      <c r="CM110" s="852"/>
      <c r="CN110" s="852"/>
      <c r="CO110" s="852"/>
      <c r="CP110" s="852"/>
      <c r="CQ110" s="852"/>
      <c r="CR110" s="852"/>
      <c r="CS110" s="852"/>
      <c r="CT110" s="851"/>
      <c r="CU110" s="851"/>
      <c r="CV110" s="852"/>
      <c r="CW110" s="853"/>
      <c r="CX110" s="852"/>
      <c r="CY110" s="853"/>
      <c r="CZ110" s="852"/>
      <c r="DA110" s="852"/>
      <c r="DB110" s="852"/>
      <c r="DC110" s="856"/>
      <c r="DD110" s="1803"/>
      <c r="DE110" s="1804"/>
      <c r="DF110" s="1803"/>
      <c r="DG110" s="1804"/>
      <c r="DH110" s="1803"/>
      <c r="DI110" s="1804"/>
      <c r="DJ110" s="1803"/>
      <c r="DK110" s="1804"/>
      <c r="DL110" s="1803"/>
      <c r="DM110" s="1804"/>
      <c r="DN110" s="1803"/>
      <c r="DO110" s="1804"/>
      <c r="DP110" s="1803"/>
      <c r="DQ110" s="1804"/>
      <c r="DR110" s="1803"/>
      <c r="DS110" s="1804"/>
      <c r="DT110" s="1803"/>
      <c r="DU110" s="1804"/>
      <c r="DV110" s="1803"/>
      <c r="DW110" s="1804"/>
      <c r="DX110" s="1803"/>
      <c r="DY110" s="1804"/>
      <c r="DZ110" s="1803"/>
      <c r="EA110" s="1804"/>
      <c r="EB110" s="1803"/>
      <c r="EC110" s="1804"/>
      <c r="ED110" s="1803"/>
      <c r="EE110" s="1804"/>
      <c r="EF110" s="1803"/>
      <c r="EG110" s="1804"/>
      <c r="EH110" s="856"/>
      <c r="EI110" s="857"/>
      <c r="EJ110" s="1803"/>
      <c r="EK110" s="1804"/>
      <c r="EL110" s="851"/>
      <c r="EM110" s="812"/>
    </row>
    <row r="111" spans="1:143" ht="16.5">
      <c r="A111" s="858" t="s">
        <v>124</v>
      </c>
      <c r="B111" s="814"/>
      <c r="C111" s="1816" t="s">
        <v>125</v>
      </c>
      <c r="D111" s="1816"/>
      <c r="E111" s="1816"/>
      <c r="F111" s="1816"/>
      <c r="G111" s="1816">
        <v>40</v>
      </c>
      <c r="H111" s="1816"/>
      <c r="I111" s="859" t="s">
        <v>126</v>
      </c>
      <c r="J111" s="1803"/>
      <c r="K111" s="1803"/>
      <c r="L111" s="1809" t="s">
        <v>127</v>
      </c>
      <c r="M111" s="1809"/>
      <c r="N111" s="1809"/>
      <c r="O111" s="1809"/>
      <c r="P111" s="1809"/>
      <c r="Q111" s="1809"/>
      <c r="R111" s="1809"/>
      <c r="S111" s="1809"/>
      <c r="T111" s="1809"/>
      <c r="U111" s="1809"/>
      <c r="V111" s="1809"/>
      <c r="W111" s="1809"/>
      <c r="X111" s="1803"/>
      <c r="Y111" s="1803"/>
      <c r="Z111" s="859"/>
      <c r="AA111" s="859"/>
      <c r="AB111" s="1803"/>
      <c r="AC111" s="1804"/>
      <c r="AD111" s="1803"/>
      <c r="AE111" s="1804"/>
      <c r="AF111" s="1803"/>
      <c r="AG111" s="1803"/>
      <c r="AH111" s="1803"/>
      <c r="AI111" s="1803"/>
      <c r="AJ111" s="1806"/>
      <c r="AK111" s="1807"/>
      <c r="AL111" s="1806"/>
      <c r="AM111" s="1807"/>
      <c r="AN111" s="1806"/>
      <c r="AO111" s="1807"/>
      <c r="AP111" s="1806"/>
      <c r="AQ111" s="1807"/>
      <c r="AR111" s="1806"/>
      <c r="AS111" s="1807"/>
      <c r="AT111" s="1803"/>
      <c r="AU111" s="1807"/>
      <c r="AV111" s="1806"/>
      <c r="AW111" s="1807"/>
      <c r="AX111" s="1806">
        <v>0.8055555555555555</v>
      </c>
      <c r="AY111" s="1807"/>
      <c r="AZ111" s="1806">
        <v>0.8055555555555555</v>
      </c>
      <c r="BA111" s="1807"/>
      <c r="BB111" s="1806">
        <v>0.8055555555555555</v>
      </c>
      <c r="BC111" s="1807"/>
      <c r="BD111" s="1806">
        <v>0.8055555555555555</v>
      </c>
      <c r="BE111" s="1807"/>
      <c r="BF111" s="1806"/>
      <c r="BG111" s="1807"/>
      <c r="BH111" s="1806"/>
      <c r="BI111" s="1807"/>
      <c r="BJ111" s="1806"/>
      <c r="BK111" s="1807"/>
      <c r="BL111" s="1806">
        <v>0.8055555555555555</v>
      </c>
      <c r="BM111" s="1807"/>
      <c r="BN111" s="861"/>
      <c r="BO111" s="862"/>
      <c r="BP111" s="1806"/>
      <c r="BQ111" s="1807"/>
      <c r="BR111" s="859"/>
      <c r="BS111" s="815"/>
      <c r="BU111" s="858" t="s">
        <v>124</v>
      </c>
      <c r="BX111" s="859"/>
      <c r="BY111" s="859"/>
      <c r="BZ111" s="859"/>
      <c r="CA111" s="859"/>
      <c r="CB111" s="859"/>
      <c r="CC111" s="859"/>
      <c r="CD111" s="856"/>
      <c r="CE111" s="856"/>
      <c r="CF111" s="860"/>
      <c r="CG111" s="860"/>
      <c r="CH111" s="860"/>
      <c r="CI111" s="860"/>
      <c r="CJ111" s="1806">
        <v>0.8055555555555555</v>
      </c>
      <c r="CK111" s="1807"/>
      <c r="CL111" s="860"/>
      <c r="CM111" s="860"/>
      <c r="CN111" s="860"/>
      <c r="CO111" s="860"/>
      <c r="CP111" s="860"/>
      <c r="CQ111" s="860"/>
      <c r="CR111" s="856"/>
      <c r="CS111" s="856"/>
      <c r="CT111" s="859"/>
      <c r="CU111" s="859"/>
      <c r="CV111" s="856"/>
      <c r="CW111" s="857"/>
      <c r="CX111" s="856"/>
      <c r="CY111" s="857"/>
      <c r="CZ111" s="856"/>
      <c r="DA111" s="856"/>
      <c r="DB111" s="856"/>
      <c r="DC111" s="856"/>
      <c r="DD111" s="1803"/>
      <c r="DE111" s="1804"/>
      <c r="DF111" s="1803"/>
      <c r="DG111" s="1804"/>
      <c r="DH111" s="1803"/>
      <c r="DI111" s="1804"/>
      <c r="DJ111" s="1803"/>
      <c r="DK111" s="1804"/>
      <c r="DL111" s="1803"/>
      <c r="DM111" s="1804"/>
      <c r="DN111" s="1803"/>
      <c r="DO111" s="1804"/>
      <c r="DP111" s="1803"/>
      <c r="DQ111" s="1804"/>
      <c r="DR111" s="1803"/>
      <c r="DS111" s="1804"/>
      <c r="DT111" s="1803"/>
      <c r="DU111" s="1804"/>
      <c r="DV111" s="1803"/>
      <c r="DW111" s="1804"/>
      <c r="DX111" s="1803"/>
      <c r="DY111" s="1804"/>
      <c r="DZ111" s="1803"/>
      <c r="EA111" s="1804"/>
      <c r="EB111" s="1803"/>
      <c r="EC111" s="1804"/>
      <c r="ED111" s="1803"/>
      <c r="EE111" s="1804"/>
      <c r="EF111" s="1803"/>
      <c r="EG111" s="1804"/>
      <c r="EH111" s="856"/>
      <c r="EI111" s="857"/>
      <c r="EJ111" s="1803"/>
      <c r="EK111" s="1804"/>
      <c r="EL111" s="859"/>
      <c r="EM111" s="815"/>
    </row>
    <row r="112" spans="1:143" ht="16.5">
      <c r="A112" s="813" t="s">
        <v>128</v>
      </c>
      <c r="B112" s="814"/>
      <c r="C112" s="859"/>
      <c r="D112" s="859"/>
      <c r="E112" s="859"/>
      <c r="F112" s="859"/>
      <c r="G112" s="859"/>
      <c r="H112" s="859"/>
      <c r="I112" s="859"/>
      <c r="J112" s="1805"/>
      <c r="K112" s="1805"/>
      <c r="L112" s="859"/>
      <c r="M112" s="804"/>
      <c r="N112" s="859"/>
      <c r="O112" s="859"/>
      <c r="P112" s="864"/>
      <c r="Q112" s="864"/>
      <c r="R112" s="864"/>
      <c r="S112" s="864"/>
      <c r="T112" s="864"/>
      <c r="U112" s="864"/>
      <c r="V112" s="1805"/>
      <c r="W112" s="1805"/>
      <c r="X112" s="1805"/>
      <c r="Y112" s="1805"/>
      <c r="Z112" s="859"/>
      <c r="AA112" s="859"/>
      <c r="AB112" s="1805"/>
      <c r="AC112" s="1802"/>
      <c r="AD112" s="1805"/>
      <c r="AE112" s="1802"/>
      <c r="AF112" s="1805"/>
      <c r="AG112" s="1805"/>
      <c r="AH112" s="1805"/>
      <c r="AI112" s="1805"/>
      <c r="AJ112" s="1800"/>
      <c r="AK112" s="1801"/>
      <c r="AL112" s="1800"/>
      <c r="AM112" s="1801"/>
      <c r="AN112" s="1800"/>
      <c r="AO112" s="1801"/>
      <c r="AP112" s="1800"/>
      <c r="AQ112" s="1801"/>
      <c r="AR112" s="1800"/>
      <c r="AS112" s="1801"/>
      <c r="AT112" s="1805"/>
      <c r="AU112" s="1801"/>
      <c r="AV112" s="1800"/>
      <c r="AW112" s="1801"/>
      <c r="AX112" s="1800">
        <v>0.8055555555555555</v>
      </c>
      <c r="AY112" s="1801"/>
      <c r="AZ112" s="1800">
        <v>0.8055555555555555</v>
      </c>
      <c r="BA112" s="1801"/>
      <c r="BB112" s="1800">
        <v>0.8055555555555555</v>
      </c>
      <c r="BC112" s="1801"/>
      <c r="BD112" s="1800">
        <v>0.8055555555555555</v>
      </c>
      <c r="BE112" s="1801"/>
      <c r="BF112" s="1800"/>
      <c r="BG112" s="1801"/>
      <c r="BH112" s="1800"/>
      <c r="BI112" s="1801"/>
      <c r="BJ112" s="1800"/>
      <c r="BK112" s="1801"/>
      <c r="BL112" s="1800">
        <v>0.8055555555555555</v>
      </c>
      <c r="BM112" s="1801"/>
      <c r="BN112" s="866"/>
      <c r="BO112" s="867"/>
      <c r="BP112" s="1800"/>
      <c r="BQ112" s="1801"/>
      <c r="BR112" s="859"/>
      <c r="BS112" s="815"/>
      <c r="BU112" s="813" t="s">
        <v>128</v>
      </c>
      <c r="BX112" s="859"/>
      <c r="BY112" s="859"/>
      <c r="BZ112" s="859"/>
      <c r="CA112" s="859"/>
      <c r="CB112" s="859"/>
      <c r="CC112" s="859"/>
      <c r="CD112" s="863"/>
      <c r="CE112" s="863"/>
      <c r="CF112" s="859"/>
      <c r="CG112" s="807"/>
      <c r="CH112" s="859"/>
      <c r="CI112" s="859"/>
      <c r="CJ112" s="1800">
        <v>0.8055555555555555</v>
      </c>
      <c r="CK112" s="1801"/>
      <c r="CL112" s="864"/>
      <c r="CM112" s="864"/>
      <c r="CN112" s="864"/>
      <c r="CO112" s="864"/>
      <c r="CP112" s="863"/>
      <c r="CQ112" s="863"/>
      <c r="CR112" s="863"/>
      <c r="CS112" s="863"/>
      <c r="CT112" s="859"/>
      <c r="CU112" s="859"/>
      <c r="CV112" s="863"/>
      <c r="CW112" s="865"/>
      <c r="CX112" s="863"/>
      <c r="CY112" s="865"/>
      <c r="CZ112" s="863"/>
      <c r="DA112" s="863"/>
      <c r="DB112" s="863"/>
      <c r="DC112" s="863"/>
      <c r="DD112" s="1805"/>
      <c r="DE112" s="1802"/>
      <c r="DF112" s="1805"/>
      <c r="DG112" s="1802"/>
      <c r="DH112" s="1805"/>
      <c r="DI112" s="1802"/>
      <c r="DJ112" s="1805"/>
      <c r="DK112" s="1802"/>
      <c r="DL112" s="1805"/>
      <c r="DM112" s="1802"/>
      <c r="DN112" s="1805"/>
      <c r="DO112" s="1802"/>
      <c r="DP112" s="1805"/>
      <c r="DQ112" s="1802"/>
      <c r="DR112" s="1805"/>
      <c r="DS112" s="1802"/>
      <c r="DT112" s="1805"/>
      <c r="DU112" s="1802"/>
      <c r="DV112" s="1805"/>
      <c r="DW112" s="1802"/>
      <c r="DX112" s="1805"/>
      <c r="DY112" s="1802"/>
      <c r="DZ112" s="1805"/>
      <c r="EA112" s="1802"/>
      <c r="EB112" s="1805"/>
      <c r="EC112" s="1802"/>
      <c r="ED112" s="1805"/>
      <c r="EE112" s="1802"/>
      <c r="EF112" s="1805"/>
      <c r="EG112" s="1802"/>
      <c r="EH112" s="863"/>
      <c r="EI112" s="865"/>
      <c r="EJ112" s="1805"/>
      <c r="EK112" s="1802"/>
      <c r="EL112" s="859"/>
      <c r="EM112" s="815"/>
    </row>
    <row r="113" spans="1:143" ht="16.5">
      <c r="A113" s="816"/>
      <c r="B113" s="817"/>
      <c r="C113" s="868"/>
      <c r="D113" s="868"/>
      <c r="E113" s="868"/>
      <c r="F113" s="868"/>
      <c r="G113" s="868"/>
      <c r="H113" s="868"/>
      <c r="I113" s="868"/>
      <c r="J113" s="1794"/>
      <c r="K113" s="1794"/>
      <c r="L113" s="868"/>
      <c r="M113" s="868"/>
      <c r="N113" s="868"/>
      <c r="O113" s="868"/>
      <c r="P113" s="1794"/>
      <c r="Q113" s="1794"/>
      <c r="R113" s="1794"/>
      <c r="S113" s="1794"/>
      <c r="T113" s="1794"/>
      <c r="U113" s="1794"/>
      <c r="V113" s="1794"/>
      <c r="W113" s="1794"/>
      <c r="X113" s="1794"/>
      <c r="Y113" s="1794"/>
      <c r="Z113" s="868"/>
      <c r="AA113" s="868"/>
      <c r="AB113" s="1794"/>
      <c r="AC113" s="1795"/>
      <c r="AD113" s="1794"/>
      <c r="AE113" s="1795"/>
      <c r="AF113" s="1794"/>
      <c r="AG113" s="1794"/>
      <c r="AH113" s="1794"/>
      <c r="AI113" s="1794"/>
      <c r="AJ113" s="1814"/>
      <c r="AK113" s="1815"/>
      <c r="AL113" s="1814"/>
      <c r="AM113" s="1815"/>
      <c r="AN113" s="1814"/>
      <c r="AO113" s="1815"/>
      <c r="AP113" s="1814"/>
      <c r="AQ113" s="1815"/>
      <c r="AR113" s="1814"/>
      <c r="AS113" s="1815"/>
      <c r="AT113" s="1794"/>
      <c r="AU113" s="1815"/>
      <c r="AV113" s="1814"/>
      <c r="AW113" s="1815"/>
      <c r="AX113" s="1814">
        <v>0.875</v>
      </c>
      <c r="AY113" s="1815"/>
      <c r="AZ113" s="1814">
        <v>0.875</v>
      </c>
      <c r="BA113" s="1815"/>
      <c r="BB113" s="1814">
        <v>0.875</v>
      </c>
      <c r="BC113" s="1815"/>
      <c r="BD113" s="1814">
        <v>0.875</v>
      </c>
      <c r="BE113" s="1815"/>
      <c r="BF113" s="1814"/>
      <c r="BG113" s="1815"/>
      <c r="BH113" s="1814"/>
      <c r="BI113" s="1815"/>
      <c r="BJ113" s="1814"/>
      <c r="BK113" s="1815"/>
      <c r="BL113" s="1814">
        <v>0.875</v>
      </c>
      <c r="BM113" s="1815"/>
      <c r="BN113" s="871"/>
      <c r="BO113" s="872"/>
      <c r="BP113" s="1814"/>
      <c r="BQ113" s="1815"/>
      <c r="BR113" s="868"/>
      <c r="BS113" s="818"/>
      <c r="BU113" s="816"/>
      <c r="BV113" s="845"/>
      <c r="BW113" s="873"/>
      <c r="BX113" s="868"/>
      <c r="BY113" s="868"/>
      <c r="BZ113" s="868"/>
      <c r="CA113" s="868"/>
      <c r="CB113" s="868"/>
      <c r="CC113" s="868"/>
      <c r="CD113" s="869"/>
      <c r="CE113" s="869"/>
      <c r="CF113" s="868"/>
      <c r="CG113" s="868"/>
      <c r="CH113" s="868"/>
      <c r="CI113" s="868"/>
      <c r="CJ113" s="1814">
        <v>0.875</v>
      </c>
      <c r="CK113" s="1815"/>
      <c r="CL113" s="869"/>
      <c r="CM113" s="869"/>
      <c r="CN113" s="869"/>
      <c r="CO113" s="869"/>
      <c r="CP113" s="869"/>
      <c r="CQ113" s="869"/>
      <c r="CR113" s="869"/>
      <c r="CS113" s="869"/>
      <c r="CT113" s="868"/>
      <c r="CU113" s="868"/>
      <c r="CV113" s="869"/>
      <c r="CW113" s="870"/>
      <c r="CX113" s="869"/>
      <c r="CY113" s="870"/>
      <c r="CZ113" s="869"/>
      <c r="DA113" s="869"/>
      <c r="DB113" s="869"/>
      <c r="DC113" s="869"/>
      <c r="DD113" s="1794"/>
      <c r="DE113" s="1795"/>
      <c r="DF113" s="1794"/>
      <c r="DG113" s="1795"/>
      <c r="DH113" s="1794"/>
      <c r="DI113" s="1795"/>
      <c r="DJ113" s="1794"/>
      <c r="DK113" s="1795"/>
      <c r="DL113" s="1794"/>
      <c r="DM113" s="1795"/>
      <c r="DN113" s="1794"/>
      <c r="DO113" s="1795"/>
      <c r="DP113" s="1794"/>
      <c r="DQ113" s="1795"/>
      <c r="DR113" s="1794"/>
      <c r="DS113" s="1795"/>
      <c r="DT113" s="1794"/>
      <c r="DU113" s="1795"/>
      <c r="DV113" s="1794"/>
      <c r="DW113" s="1795"/>
      <c r="DX113" s="1794"/>
      <c r="DY113" s="1795"/>
      <c r="DZ113" s="1794"/>
      <c r="EA113" s="1795"/>
      <c r="EB113" s="1794"/>
      <c r="EC113" s="1795"/>
      <c r="ED113" s="1794"/>
      <c r="EE113" s="1795"/>
      <c r="EF113" s="1794"/>
      <c r="EG113" s="1795"/>
      <c r="EH113" s="869"/>
      <c r="EI113" s="870"/>
      <c r="EJ113" s="1794"/>
      <c r="EK113" s="1795"/>
      <c r="EL113" s="868"/>
      <c r="EM113" s="818"/>
    </row>
    <row r="114" spans="1:143" ht="16.5">
      <c r="A114" s="810"/>
      <c r="B114" s="811"/>
      <c r="C114" s="851"/>
      <c r="D114" s="851"/>
      <c r="E114" s="851"/>
      <c r="F114" s="851"/>
      <c r="G114" s="851"/>
      <c r="H114" s="851"/>
      <c r="I114" s="851"/>
      <c r="J114" s="1813"/>
      <c r="K114" s="1813"/>
      <c r="L114" s="851"/>
      <c r="M114" s="851"/>
      <c r="N114" s="851"/>
      <c r="O114" s="851"/>
      <c r="P114" s="1813"/>
      <c r="Q114" s="1813"/>
      <c r="R114" s="1813"/>
      <c r="S114" s="1813"/>
      <c r="T114" s="1813"/>
      <c r="U114" s="1813"/>
      <c r="V114" s="1813"/>
      <c r="W114" s="1813"/>
      <c r="X114" s="1813"/>
      <c r="Y114" s="1813"/>
      <c r="Z114" s="851"/>
      <c r="AA114" s="851"/>
      <c r="AB114" s="1813"/>
      <c r="AC114" s="1812"/>
      <c r="AD114" s="1813"/>
      <c r="AE114" s="1812"/>
      <c r="AF114" s="1813"/>
      <c r="AG114" s="1813"/>
      <c r="AH114" s="1813"/>
      <c r="AI114" s="1813"/>
      <c r="AJ114" s="1810"/>
      <c r="AK114" s="1811"/>
      <c r="AL114" s="1810"/>
      <c r="AM114" s="1811"/>
      <c r="AN114" s="1810"/>
      <c r="AO114" s="1811"/>
      <c r="AP114" s="1810"/>
      <c r="AQ114" s="1811"/>
      <c r="AR114" s="1810"/>
      <c r="AS114" s="1811"/>
      <c r="AT114" s="1813"/>
      <c r="AU114" s="1811"/>
      <c r="AV114" s="1810"/>
      <c r="AW114" s="1811"/>
      <c r="AX114" s="1810">
        <v>0.7361111111111112</v>
      </c>
      <c r="AY114" s="1811"/>
      <c r="AZ114" s="1810">
        <v>0.7361111111111112</v>
      </c>
      <c r="BA114" s="1811"/>
      <c r="BB114" s="1810">
        <v>0.7361111111111112</v>
      </c>
      <c r="BC114" s="1811"/>
      <c r="BD114" s="1810">
        <v>0.7361111111111112</v>
      </c>
      <c r="BE114" s="1811"/>
      <c r="BF114" s="1810"/>
      <c r="BG114" s="1811"/>
      <c r="BH114" s="1810"/>
      <c r="BI114" s="1811"/>
      <c r="BJ114" s="1810"/>
      <c r="BK114" s="1811"/>
      <c r="BL114" s="1810"/>
      <c r="BM114" s="1811"/>
      <c r="BN114" s="854"/>
      <c r="BO114" s="855"/>
      <c r="BP114" s="811"/>
      <c r="BQ114" s="812"/>
      <c r="BR114" s="851"/>
      <c r="BS114" s="812"/>
      <c r="BU114" s="810"/>
      <c r="BX114" s="851"/>
      <c r="BY114" s="851"/>
      <c r="BZ114" s="851"/>
      <c r="CA114" s="851"/>
      <c r="CB114" s="851"/>
      <c r="CC114" s="851"/>
      <c r="CD114" s="1810">
        <v>0.7361111111111112</v>
      </c>
      <c r="CE114" s="1811"/>
      <c r="CF114" s="851"/>
      <c r="CG114" s="851"/>
      <c r="CH114" s="851"/>
      <c r="CI114" s="851"/>
      <c r="CL114" s="852"/>
      <c r="CM114" s="852"/>
      <c r="CN114" s="852"/>
      <c r="CO114" s="852"/>
      <c r="CP114" s="852"/>
      <c r="CQ114" s="852"/>
      <c r="CR114" s="852"/>
      <c r="CS114" s="852"/>
      <c r="CT114" s="851"/>
      <c r="CU114" s="851"/>
      <c r="CV114" s="852"/>
      <c r="CW114" s="853"/>
      <c r="CX114" s="852"/>
      <c r="CY114" s="853"/>
      <c r="CZ114" s="852"/>
      <c r="DA114" s="852"/>
      <c r="DB114" s="852"/>
      <c r="DC114" s="852"/>
      <c r="DD114" s="1803"/>
      <c r="DE114" s="1804"/>
      <c r="DF114" s="1803"/>
      <c r="DG114" s="1804"/>
      <c r="DH114" s="1803"/>
      <c r="DI114" s="1804"/>
      <c r="DJ114" s="1803"/>
      <c r="DK114" s="1804"/>
      <c r="DL114" s="1803"/>
      <c r="DM114" s="1804"/>
      <c r="DN114" s="1803"/>
      <c r="DO114" s="1804"/>
      <c r="DP114" s="1803"/>
      <c r="DQ114" s="1804"/>
      <c r="DR114" s="1803"/>
      <c r="DS114" s="1804"/>
      <c r="DT114" s="1803"/>
      <c r="DU114" s="1804"/>
      <c r="DV114" s="1803"/>
      <c r="DW114" s="1804"/>
      <c r="DX114" s="1803"/>
      <c r="DY114" s="1804"/>
      <c r="DZ114" s="1803"/>
      <c r="EA114" s="1804"/>
      <c r="EB114" s="1803"/>
      <c r="EC114" s="1804"/>
      <c r="ED114" s="1803"/>
      <c r="EE114" s="1804"/>
      <c r="EF114" s="1803"/>
      <c r="EG114" s="1804"/>
      <c r="EH114" s="856"/>
      <c r="EI114" s="857"/>
      <c r="EJ114" s="859"/>
      <c r="EK114" s="859"/>
      <c r="EL114" s="859"/>
      <c r="EM114" s="815"/>
    </row>
    <row r="115" spans="1:143" ht="16.5">
      <c r="A115" s="858" t="s">
        <v>77</v>
      </c>
      <c r="B115" s="814"/>
      <c r="C115" s="1816" t="s">
        <v>125</v>
      </c>
      <c r="D115" s="1816"/>
      <c r="E115" s="1816"/>
      <c r="F115" s="1816"/>
      <c r="G115" s="1816">
        <v>40</v>
      </c>
      <c r="H115" s="1816"/>
      <c r="I115" s="859" t="s">
        <v>126</v>
      </c>
      <c r="J115" s="1803"/>
      <c r="K115" s="1803"/>
      <c r="L115" s="1809" t="s">
        <v>127</v>
      </c>
      <c r="M115" s="1809"/>
      <c r="N115" s="1809"/>
      <c r="O115" s="1809"/>
      <c r="P115" s="1809"/>
      <c r="Q115" s="1809"/>
      <c r="R115" s="1809"/>
      <c r="S115" s="1809"/>
      <c r="T115" s="1809"/>
      <c r="U115" s="1809"/>
      <c r="V115" s="1809"/>
      <c r="W115" s="1809"/>
      <c r="X115" s="1803"/>
      <c r="Y115" s="1803"/>
      <c r="Z115" s="859"/>
      <c r="AA115" s="859"/>
      <c r="AB115" s="1803"/>
      <c r="AC115" s="1804"/>
      <c r="AD115" s="1803"/>
      <c r="AE115" s="1804"/>
      <c r="AF115" s="1803"/>
      <c r="AG115" s="1803"/>
      <c r="AH115" s="1803"/>
      <c r="AI115" s="1803"/>
      <c r="AJ115" s="1806"/>
      <c r="AK115" s="1807"/>
      <c r="AL115" s="1806"/>
      <c r="AM115" s="1807"/>
      <c r="AN115" s="1806"/>
      <c r="AO115" s="1807"/>
      <c r="AP115" s="1806"/>
      <c r="AQ115" s="1807"/>
      <c r="AR115" s="1806"/>
      <c r="AS115" s="1807"/>
      <c r="AT115" s="1803"/>
      <c r="AU115" s="1807"/>
      <c r="AV115" s="1806"/>
      <c r="AW115" s="1807"/>
      <c r="AX115" s="1806">
        <v>0.8055555555555555</v>
      </c>
      <c r="AY115" s="1807"/>
      <c r="AZ115" s="1806">
        <v>0.8055555555555555</v>
      </c>
      <c r="BA115" s="1807"/>
      <c r="BB115" s="1806">
        <v>0.8055555555555555</v>
      </c>
      <c r="BC115" s="1807"/>
      <c r="BD115" s="1806">
        <v>0.8055555555555555</v>
      </c>
      <c r="BE115" s="1807"/>
      <c r="BF115" s="1806"/>
      <c r="BG115" s="1807"/>
      <c r="BH115" s="1806"/>
      <c r="BI115" s="1807"/>
      <c r="BJ115" s="1806"/>
      <c r="BK115" s="1807"/>
      <c r="BL115" s="1806"/>
      <c r="BM115" s="1807"/>
      <c r="BN115" s="861"/>
      <c r="BO115" s="862"/>
      <c r="BP115" s="814"/>
      <c r="BQ115" s="815"/>
      <c r="BR115" s="859"/>
      <c r="BS115" s="815"/>
      <c r="BU115" s="858" t="s">
        <v>77</v>
      </c>
      <c r="BX115" s="859"/>
      <c r="BY115" s="859"/>
      <c r="BZ115" s="859"/>
      <c r="CA115" s="859"/>
      <c r="CB115" s="859"/>
      <c r="CC115" s="859"/>
      <c r="CD115" s="1806">
        <v>0.8055555555555555</v>
      </c>
      <c r="CE115" s="1807"/>
      <c r="CF115" s="860"/>
      <c r="CG115" s="860"/>
      <c r="CH115" s="860"/>
      <c r="CI115" s="860"/>
      <c r="CL115" s="860"/>
      <c r="CM115" s="860"/>
      <c r="CN115" s="860"/>
      <c r="CO115" s="860"/>
      <c r="CP115" s="860"/>
      <c r="CQ115" s="860"/>
      <c r="CR115" s="856"/>
      <c r="CS115" s="856"/>
      <c r="CT115" s="859"/>
      <c r="CU115" s="859"/>
      <c r="CV115" s="856"/>
      <c r="CW115" s="857"/>
      <c r="CX115" s="856"/>
      <c r="CY115" s="857"/>
      <c r="CZ115" s="856"/>
      <c r="DA115" s="856"/>
      <c r="DB115" s="856"/>
      <c r="DC115" s="856"/>
      <c r="DD115" s="1803"/>
      <c r="DE115" s="1804"/>
      <c r="DF115" s="1803"/>
      <c r="DG115" s="1804"/>
      <c r="DH115" s="1803"/>
      <c r="DI115" s="1804"/>
      <c r="DJ115" s="1803"/>
      <c r="DK115" s="1804"/>
      <c r="DL115" s="1803"/>
      <c r="DM115" s="1804"/>
      <c r="DN115" s="1803"/>
      <c r="DO115" s="1804"/>
      <c r="DP115" s="1803"/>
      <c r="DQ115" s="1804"/>
      <c r="DR115" s="1803"/>
      <c r="DS115" s="1804"/>
      <c r="DT115" s="1803"/>
      <c r="DU115" s="1804"/>
      <c r="DV115" s="1803"/>
      <c r="DW115" s="1804"/>
      <c r="DX115" s="1803"/>
      <c r="DY115" s="1804"/>
      <c r="DZ115" s="1803"/>
      <c r="EA115" s="1804"/>
      <c r="EB115" s="1803"/>
      <c r="EC115" s="1804"/>
      <c r="ED115" s="1803"/>
      <c r="EE115" s="1804"/>
      <c r="EF115" s="1803"/>
      <c r="EG115" s="1804"/>
      <c r="EH115" s="856"/>
      <c r="EI115" s="857"/>
      <c r="EJ115" s="859"/>
      <c r="EK115" s="859"/>
      <c r="EL115" s="859"/>
      <c r="EM115" s="815"/>
    </row>
    <row r="116" spans="1:143" ht="16.5">
      <c r="A116" s="813" t="s">
        <v>128</v>
      </c>
      <c r="B116" s="814"/>
      <c r="C116" s="859"/>
      <c r="D116" s="859"/>
      <c r="E116" s="859"/>
      <c r="F116" s="859"/>
      <c r="G116" s="859"/>
      <c r="H116" s="859"/>
      <c r="I116" s="859"/>
      <c r="J116" s="1805"/>
      <c r="K116" s="1805"/>
      <c r="L116" s="859"/>
      <c r="M116" s="804"/>
      <c r="N116" s="859"/>
      <c r="O116" s="859"/>
      <c r="P116" s="864"/>
      <c r="Q116" s="864"/>
      <c r="R116" s="864"/>
      <c r="S116" s="864"/>
      <c r="T116" s="864"/>
      <c r="U116" s="864"/>
      <c r="V116" s="1805"/>
      <c r="W116" s="1805"/>
      <c r="X116" s="1805"/>
      <c r="Y116" s="1805"/>
      <c r="Z116" s="859"/>
      <c r="AA116" s="859"/>
      <c r="AB116" s="1805"/>
      <c r="AC116" s="1802"/>
      <c r="AD116" s="1805"/>
      <c r="AE116" s="1802"/>
      <c r="AF116" s="1805"/>
      <c r="AG116" s="1805"/>
      <c r="AH116" s="1805"/>
      <c r="AI116" s="1805"/>
      <c r="AJ116" s="1800"/>
      <c r="AK116" s="1801"/>
      <c r="AL116" s="1800"/>
      <c r="AM116" s="1801"/>
      <c r="AN116" s="1800"/>
      <c r="AO116" s="1801"/>
      <c r="AP116" s="1800"/>
      <c r="AQ116" s="1801"/>
      <c r="AR116" s="1800"/>
      <c r="AS116" s="1801"/>
      <c r="AT116" s="1805"/>
      <c r="AU116" s="1801"/>
      <c r="AV116" s="1800"/>
      <c r="AW116" s="1801"/>
      <c r="AX116" s="1800">
        <v>0.8055555555555555</v>
      </c>
      <c r="AY116" s="1801"/>
      <c r="AZ116" s="1800">
        <v>0.8055555555555555</v>
      </c>
      <c r="BA116" s="1801"/>
      <c r="BB116" s="1800">
        <v>0.8055555555555555</v>
      </c>
      <c r="BC116" s="1801"/>
      <c r="BD116" s="1800">
        <v>0.8055555555555555</v>
      </c>
      <c r="BE116" s="1801"/>
      <c r="BF116" s="1800"/>
      <c r="BG116" s="1801"/>
      <c r="BH116" s="1800"/>
      <c r="BI116" s="1801"/>
      <c r="BJ116" s="1800"/>
      <c r="BK116" s="1801"/>
      <c r="BL116" s="1800"/>
      <c r="BM116" s="1801"/>
      <c r="BN116" s="866"/>
      <c r="BO116" s="867"/>
      <c r="BP116" s="814"/>
      <c r="BQ116" s="815"/>
      <c r="BR116" s="859"/>
      <c r="BS116" s="815"/>
      <c r="BU116" s="813" t="s">
        <v>128</v>
      </c>
      <c r="BX116" s="859"/>
      <c r="BY116" s="859"/>
      <c r="BZ116" s="859"/>
      <c r="CA116" s="859"/>
      <c r="CB116" s="859"/>
      <c r="CC116" s="859"/>
      <c r="CD116" s="1800">
        <v>0.8055555555555555</v>
      </c>
      <c r="CE116" s="1801"/>
      <c r="CF116" s="859"/>
      <c r="CG116" s="807"/>
      <c r="CH116" s="859"/>
      <c r="CI116" s="859"/>
      <c r="CL116" s="864"/>
      <c r="CM116" s="864"/>
      <c r="CN116" s="864"/>
      <c r="CO116" s="864"/>
      <c r="CP116" s="863"/>
      <c r="CQ116" s="863"/>
      <c r="CR116" s="863"/>
      <c r="CS116" s="863"/>
      <c r="CT116" s="859"/>
      <c r="CU116" s="859"/>
      <c r="CV116" s="863"/>
      <c r="CW116" s="865"/>
      <c r="CX116" s="863"/>
      <c r="CY116" s="865"/>
      <c r="CZ116" s="863"/>
      <c r="DA116" s="863"/>
      <c r="DB116" s="863"/>
      <c r="DC116" s="863"/>
      <c r="DD116" s="1805"/>
      <c r="DE116" s="1802"/>
      <c r="DF116" s="1805"/>
      <c r="DG116" s="1802"/>
      <c r="DH116" s="1805"/>
      <c r="DI116" s="1802"/>
      <c r="DJ116" s="1805"/>
      <c r="DK116" s="1802"/>
      <c r="DL116" s="1805"/>
      <c r="DM116" s="1802"/>
      <c r="DN116" s="1805"/>
      <c r="DO116" s="1802"/>
      <c r="DP116" s="1805"/>
      <c r="DQ116" s="1802"/>
      <c r="DR116" s="1805"/>
      <c r="DS116" s="1802"/>
      <c r="DT116" s="1805"/>
      <c r="DU116" s="1802"/>
      <c r="DV116" s="1805"/>
      <c r="DW116" s="1802"/>
      <c r="DX116" s="1805"/>
      <c r="DY116" s="1802"/>
      <c r="DZ116" s="1805"/>
      <c r="EA116" s="1802"/>
      <c r="EB116" s="1805"/>
      <c r="EC116" s="1802"/>
      <c r="ED116" s="1805"/>
      <c r="EE116" s="1802"/>
      <c r="EF116" s="1805"/>
      <c r="EG116" s="1802"/>
      <c r="EH116" s="863"/>
      <c r="EI116" s="865"/>
      <c r="EJ116" s="859"/>
      <c r="EK116" s="859"/>
      <c r="EL116" s="859"/>
      <c r="EM116" s="815"/>
    </row>
    <row r="117" spans="1:143" ht="16.5">
      <c r="A117" s="816"/>
      <c r="B117" s="817"/>
      <c r="C117" s="868"/>
      <c r="D117" s="868"/>
      <c r="E117" s="868"/>
      <c r="F117" s="868"/>
      <c r="G117" s="868"/>
      <c r="H117" s="868"/>
      <c r="I117" s="868"/>
      <c r="J117" s="1794"/>
      <c r="K117" s="1794"/>
      <c r="L117" s="868"/>
      <c r="M117" s="868"/>
      <c r="N117" s="868"/>
      <c r="O117" s="868"/>
      <c r="P117" s="1794"/>
      <c r="Q117" s="1794"/>
      <c r="R117" s="1794"/>
      <c r="S117" s="1794"/>
      <c r="T117" s="1794"/>
      <c r="U117" s="1794"/>
      <c r="V117" s="1794"/>
      <c r="W117" s="1794"/>
      <c r="X117" s="1794"/>
      <c r="Y117" s="1794"/>
      <c r="Z117" s="868"/>
      <c r="AA117" s="868"/>
      <c r="AB117" s="1794"/>
      <c r="AC117" s="1795"/>
      <c r="AD117" s="1794"/>
      <c r="AE117" s="1795"/>
      <c r="AF117" s="1794"/>
      <c r="AG117" s="1794"/>
      <c r="AH117" s="1794"/>
      <c r="AI117" s="1794"/>
      <c r="AJ117" s="1814"/>
      <c r="AK117" s="1815"/>
      <c r="AL117" s="1814"/>
      <c r="AM117" s="1815"/>
      <c r="AN117" s="1814"/>
      <c r="AO117" s="1815"/>
      <c r="AP117" s="1814"/>
      <c r="AQ117" s="1815"/>
      <c r="AR117" s="1814"/>
      <c r="AS117" s="1815"/>
      <c r="AT117" s="1794"/>
      <c r="AU117" s="1815"/>
      <c r="AV117" s="1814"/>
      <c r="AW117" s="1815"/>
      <c r="AX117" s="1814">
        <v>0.875</v>
      </c>
      <c r="AY117" s="1815"/>
      <c r="AZ117" s="1814">
        <v>0.875</v>
      </c>
      <c r="BA117" s="1815"/>
      <c r="BB117" s="1814">
        <v>0.875</v>
      </c>
      <c r="BC117" s="1815"/>
      <c r="BD117" s="1814">
        <v>0.875</v>
      </c>
      <c r="BE117" s="1815"/>
      <c r="BF117" s="1814"/>
      <c r="BG117" s="1815"/>
      <c r="BH117" s="1814"/>
      <c r="BI117" s="1815"/>
      <c r="BJ117" s="1814"/>
      <c r="BK117" s="1815"/>
      <c r="BL117" s="1814"/>
      <c r="BM117" s="1815"/>
      <c r="BN117" s="871"/>
      <c r="BO117" s="872"/>
      <c r="BP117" s="817"/>
      <c r="BQ117" s="818"/>
      <c r="BR117" s="868"/>
      <c r="BS117" s="818"/>
      <c r="BU117" s="816"/>
      <c r="BV117" s="845"/>
      <c r="BW117" s="873"/>
      <c r="BX117" s="868"/>
      <c r="BY117" s="868"/>
      <c r="BZ117" s="868"/>
      <c r="CA117" s="868"/>
      <c r="CB117" s="868"/>
      <c r="CC117" s="868"/>
      <c r="CD117" s="1814">
        <v>0.875</v>
      </c>
      <c r="CE117" s="1815"/>
      <c r="CF117" s="868"/>
      <c r="CG117" s="868"/>
      <c r="CH117" s="868"/>
      <c r="CI117" s="868"/>
      <c r="CL117" s="869"/>
      <c r="CM117" s="869"/>
      <c r="CN117" s="869"/>
      <c r="CO117" s="869"/>
      <c r="CP117" s="869"/>
      <c r="CQ117" s="869"/>
      <c r="CR117" s="869"/>
      <c r="CS117" s="869"/>
      <c r="CT117" s="868"/>
      <c r="CU117" s="868"/>
      <c r="CV117" s="869"/>
      <c r="CW117" s="870"/>
      <c r="CX117" s="869"/>
      <c r="CY117" s="870"/>
      <c r="CZ117" s="869"/>
      <c r="DA117" s="869"/>
      <c r="DB117" s="869"/>
      <c r="DC117" s="869"/>
      <c r="DD117" s="1794"/>
      <c r="DE117" s="1795"/>
      <c r="DF117" s="1794"/>
      <c r="DG117" s="1795"/>
      <c r="DH117" s="1794"/>
      <c r="DI117" s="1795"/>
      <c r="DJ117" s="1794"/>
      <c r="DK117" s="1795"/>
      <c r="DL117" s="1794"/>
      <c r="DM117" s="1795"/>
      <c r="DN117" s="1794"/>
      <c r="DO117" s="1795"/>
      <c r="DP117" s="1794"/>
      <c r="DQ117" s="1795"/>
      <c r="DR117" s="1794"/>
      <c r="DS117" s="1795"/>
      <c r="DT117" s="1794"/>
      <c r="DU117" s="1795"/>
      <c r="DV117" s="1794"/>
      <c r="DW117" s="1795"/>
      <c r="DX117" s="1794"/>
      <c r="DY117" s="1795"/>
      <c r="DZ117" s="1794"/>
      <c r="EA117" s="1795"/>
      <c r="EB117" s="1794"/>
      <c r="EC117" s="1795"/>
      <c r="ED117" s="1794"/>
      <c r="EE117" s="1795"/>
      <c r="EF117" s="1794"/>
      <c r="EG117" s="1795"/>
      <c r="EH117" s="869"/>
      <c r="EI117" s="870"/>
      <c r="EJ117" s="868"/>
      <c r="EK117" s="868"/>
      <c r="EL117" s="868"/>
      <c r="EM117" s="818"/>
    </row>
    <row r="118" spans="1:143" ht="16.5">
      <c r="A118" s="810"/>
      <c r="B118" s="874"/>
      <c r="C118" s="874"/>
      <c r="D118" s="874"/>
      <c r="E118" s="874"/>
      <c r="F118" s="874"/>
      <c r="G118" s="874"/>
      <c r="H118" s="874"/>
      <c r="I118" s="874"/>
      <c r="J118" s="874"/>
      <c r="K118" s="874"/>
      <c r="L118" s="851"/>
      <c r="M118" s="851"/>
      <c r="N118" s="851"/>
      <c r="O118" s="851"/>
      <c r="P118" s="1813"/>
      <c r="Q118" s="1813"/>
      <c r="R118" s="1813"/>
      <c r="S118" s="1813"/>
      <c r="T118" s="1813"/>
      <c r="U118" s="1813"/>
      <c r="V118" s="1813"/>
      <c r="W118" s="1813"/>
      <c r="X118" s="851"/>
      <c r="Y118" s="851"/>
      <c r="Z118" s="859"/>
      <c r="AA118" s="859"/>
      <c r="AB118" s="859"/>
      <c r="AC118" s="859"/>
      <c r="AD118" s="1803"/>
      <c r="AE118" s="1803"/>
      <c r="AF118" s="1803"/>
      <c r="AG118" s="1803"/>
      <c r="AH118" s="1803"/>
      <c r="AI118" s="1803"/>
      <c r="AJ118" s="1806"/>
      <c r="AK118" s="1807"/>
      <c r="AL118" s="1806"/>
      <c r="AM118" s="1807"/>
      <c r="AN118" s="1806"/>
      <c r="AO118" s="1807"/>
      <c r="AP118" s="1806"/>
      <c r="AQ118" s="1807"/>
      <c r="AR118" s="1810"/>
      <c r="AS118" s="1811"/>
      <c r="AT118" s="1810"/>
      <c r="AU118" s="1812"/>
      <c r="AV118" s="1810"/>
      <c r="AW118" s="1811"/>
      <c r="AX118" s="1810"/>
      <c r="AY118" s="1811"/>
      <c r="AZ118" s="1810"/>
      <c r="BA118" s="1811"/>
      <c r="BB118" s="1810"/>
      <c r="BC118" s="1811"/>
      <c r="BD118" s="1810"/>
      <c r="BE118" s="1811"/>
      <c r="BF118" s="1810"/>
      <c r="BG118" s="1811"/>
      <c r="BH118" s="851"/>
      <c r="BI118" s="851"/>
      <c r="BJ118" s="1810"/>
      <c r="BK118" s="1811"/>
      <c r="BL118" s="1810"/>
      <c r="BM118" s="1811"/>
      <c r="BN118" s="1810"/>
      <c r="BO118" s="1811"/>
      <c r="BP118" s="814"/>
      <c r="BQ118" s="815"/>
      <c r="BR118" s="859"/>
      <c r="BS118" s="815"/>
      <c r="BU118" s="810"/>
      <c r="BV118" s="874"/>
      <c r="BW118" s="874"/>
      <c r="BX118" s="874"/>
      <c r="BY118" s="874"/>
      <c r="BZ118" s="874"/>
      <c r="CA118" s="874"/>
      <c r="CB118" s="874"/>
      <c r="CC118" s="874"/>
      <c r="CD118" s="874"/>
      <c r="CE118" s="874"/>
      <c r="CF118" s="851"/>
      <c r="CG118" s="851"/>
      <c r="CH118" s="851"/>
      <c r="CI118" s="851"/>
      <c r="CJ118" s="852"/>
      <c r="CK118" s="852"/>
      <c r="CL118" s="852"/>
      <c r="CM118" s="852"/>
      <c r="CN118" s="852"/>
      <c r="CO118" s="852"/>
      <c r="CP118" s="852"/>
      <c r="CQ118" s="852"/>
      <c r="CR118" s="851"/>
      <c r="CS118" s="851"/>
      <c r="CT118" s="859"/>
      <c r="CU118" s="859"/>
      <c r="CV118" s="859"/>
      <c r="CW118" s="859"/>
      <c r="CX118" s="856"/>
      <c r="CY118" s="856"/>
      <c r="CZ118" s="856"/>
      <c r="DA118" s="856"/>
      <c r="DB118" s="856"/>
      <c r="DC118" s="856"/>
      <c r="DD118" s="1803"/>
      <c r="DE118" s="1804"/>
      <c r="DF118" s="1803"/>
      <c r="DG118" s="1804"/>
      <c r="DH118" s="1803"/>
      <c r="DI118" s="1804"/>
      <c r="DJ118" s="1803"/>
      <c r="DK118" s="1804"/>
      <c r="DL118" s="1803"/>
      <c r="DM118" s="1804"/>
      <c r="DN118" s="1803"/>
      <c r="DO118" s="1804"/>
      <c r="DP118" s="1803"/>
      <c r="DQ118" s="1804"/>
      <c r="DR118" s="1803"/>
      <c r="DS118" s="1804"/>
      <c r="DT118" s="1803"/>
      <c r="DU118" s="1804"/>
      <c r="DV118" s="1803"/>
      <c r="DW118" s="1804"/>
      <c r="DX118" s="1803"/>
      <c r="DY118" s="1804"/>
      <c r="DZ118" s="1803"/>
      <c r="EA118" s="1804"/>
      <c r="EB118" s="859"/>
      <c r="EC118" s="859"/>
      <c r="ED118" s="1803"/>
      <c r="EE118" s="1804"/>
      <c r="EF118" s="1803"/>
      <c r="EG118" s="1804"/>
      <c r="EH118" s="1803"/>
      <c r="EI118" s="1804"/>
      <c r="EJ118" s="859"/>
      <c r="EK118" s="859"/>
      <c r="EL118" s="859"/>
      <c r="EM118" s="812"/>
    </row>
    <row r="119" spans="1:143" ht="16.5">
      <c r="A119" s="858" t="s">
        <v>129</v>
      </c>
      <c r="B119" s="874"/>
      <c r="C119" s="1808"/>
      <c r="D119" s="1808"/>
      <c r="E119" s="1808"/>
      <c r="F119" s="1808"/>
      <c r="G119" s="1808"/>
      <c r="H119" s="1808"/>
      <c r="I119" s="874"/>
      <c r="J119" s="874"/>
      <c r="K119" s="874"/>
      <c r="L119" s="1809"/>
      <c r="M119" s="1809"/>
      <c r="N119" s="1809"/>
      <c r="O119" s="1809"/>
      <c r="P119" s="1809"/>
      <c r="Q119" s="1809"/>
      <c r="R119" s="1809"/>
      <c r="S119" s="1809"/>
      <c r="T119" s="1809"/>
      <c r="U119" s="1809"/>
      <c r="V119" s="1809"/>
      <c r="W119" s="1809"/>
      <c r="X119" s="859"/>
      <c r="Y119" s="859"/>
      <c r="Z119" s="859"/>
      <c r="AA119" s="859"/>
      <c r="AB119" s="859"/>
      <c r="AC119" s="859"/>
      <c r="AD119" s="1803"/>
      <c r="AE119" s="1803"/>
      <c r="AF119" s="1803"/>
      <c r="AG119" s="1803"/>
      <c r="AH119" s="1803"/>
      <c r="AI119" s="1803"/>
      <c r="AJ119" s="1806"/>
      <c r="AK119" s="1807"/>
      <c r="AL119" s="1806"/>
      <c r="AM119" s="1807"/>
      <c r="AN119" s="1806"/>
      <c r="AO119" s="1807"/>
      <c r="AP119" s="1806"/>
      <c r="AQ119" s="1807"/>
      <c r="AR119" s="1806"/>
      <c r="AS119" s="1807"/>
      <c r="AT119" s="1806"/>
      <c r="AU119" s="1804"/>
      <c r="AV119" s="1806"/>
      <c r="AW119" s="1807"/>
      <c r="AX119" s="1806"/>
      <c r="AY119" s="1807"/>
      <c r="AZ119" s="1806"/>
      <c r="BA119" s="1807"/>
      <c r="BB119" s="1806"/>
      <c r="BC119" s="1807"/>
      <c r="BD119" s="1806"/>
      <c r="BE119" s="1807"/>
      <c r="BF119" s="1806"/>
      <c r="BG119" s="1807"/>
      <c r="BH119" s="859"/>
      <c r="BI119" s="859"/>
      <c r="BJ119" s="1806"/>
      <c r="BK119" s="1807"/>
      <c r="BL119" s="1806"/>
      <c r="BM119" s="1807"/>
      <c r="BN119" s="1806"/>
      <c r="BO119" s="1807"/>
      <c r="BP119" s="814"/>
      <c r="BQ119" s="815"/>
      <c r="BR119" s="859"/>
      <c r="BS119" s="815"/>
      <c r="BU119" s="858" t="s">
        <v>129</v>
      </c>
      <c r="BV119" s="874"/>
      <c r="BW119" s="874"/>
      <c r="BX119" s="874"/>
      <c r="BY119" s="874"/>
      <c r="BZ119" s="874"/>
      <c r="CA119" s="874"/>
      <c r="CB119" s="874"/>
      <c r="CC119" s="874"/>
      <c r="CD119" s="874"/>
      <c r="CE119" s="874"/>
      <c r="CF119" s="860"/>
      <c r="CG119" s="860"/>
      <c r="CH119" s="860"/>
      <c r="CI119" s="860"/>
      <c r="CJ119" s="860"/>
      <c r="CK119" s="860"/>
      <c r="CL119" s="860"/>
      <c r="CM119" s="860"/>
      <c r="CN119" s="860"/>
      <c r="CO119" s="860"/>
      <c r="CP119" s="860"/>
      <c r="CQ119" s="860"/>
      <c r="CR119" s="859"/>
      <c r="CS119" s="859"/>
      <c r="CT119" s="859"/>
      <c r="CU119" s="859"/>
      <c r="CV119" s="859"/>
      <c r="CW119" s="859"/>
      <c r="CX119" s="856"/>
      <c r="CY119" s="856"/>
      <c r="CZ119" s="856"/>
      <c r="DA119" s="856"/>
      <c r="DB119" s="856"/>
      <c r="DC119" s="856"/>
      <c r="DD119" s="1803"/>
      <c r="DE119" s="1804"/>
      <c r="DF119" s="1803"/>
      <c r="DG119" s="1804"/>
      <c r="DH119" s="1803"/>
      <c r="DI119" s="1804"/>
      <c r="DJ119" s="1803"/>
      <c r="DK119" s="1804"/>
      <c r="DL119" s="1803"/>
      <c r="DM119" s="1804"/>
      <c r="DN119" s="1803"/>
      <c r="DO119" s="1804"/>
      <c r="DP119" s="1803"/>
      <c r="DQ119" s="1804"/>
      <c r="DR119" s="1803"/>
      <c r="DS119" s="1804"/>
      <c r="DT119" s="1803"/>
      <c r="DU119" s="1804"/>
      <c r="DV119" s="1803"/>
      <c r="DW119" s="1804"/>
      <c r="DX119" s="1803"/>
      <c r="DY119" s="1804"/>
      <c r="DZ119" s="1803"/>
      <c r="EA119" s="1804"/>
      <c r="EB119" s="859"/>
      <c r="EC119" s="859"/>
      <c r="ED119" s="1803"/>
      <c r="EE119" s="1804"/>
      <c r="EF119" s="1803"/>
      <c r="EG119" s="1804"/>
      <c r="EH119" s="1803"/>
      <c r="EI119" s="1804"/>
      <c r="EJ119" s="859"/>
      <c r="EK119" s="859"/>
      <c r="EL119" s="859"/>
      <c r="EM119" s="815"/>
    </row>
    <row r="120" spans="1:143" ht="16.5">
      <c r="A120" s="813" t="s">
        <v>128</v>
      </c>
      <c r="B120" s="874"/>
      <c r="C120" s="874"/>
      <c r="D120" s="874"/>
      <c r="E120" s="874"/>
      <c r="F120" s="874"/>
      <c r="G120" s="874"/>
      <c r="H120" s="874"/>
      <c r="I120" s="874"/>
      <c r="J120" s="874"/>
      <c r="K120" s="874"/>
      <c r="L120" s="859"/>
      <c r="M120" s="804"/>
      <c r="N120" s="859"/>
      <c r="O120" s="859"/>
      <c r="P120" s="864"/>
      <c r="Q120" s="864"/>
      <c r="R120" s="864"/>
      <c r="S120" s="864"/>
      <c r="T120" s="864"/>
      <c r="U120" s="864"/>
      <c r="V120" s="1805"/>
      <c r="W120" s="1805"/>
      <c r="X120" s="859"/>
      <c r="Y120" s="859"/>
      <c r="Z120" s="859"/>
      <c r="AA120" s="859"/>
      <c r="AB120" s="859"/>
      <c r="AC120" s="859"/>
      <c r="AD120" s="1805"/>
      <c r="AE120" s="1805"/>
      <c r="AF120" s="1805"/>
      <c r="AG120" s="1805"/>
      <c r="AH120" s="1805"/>
      <c r="AI120" s="1805"/>
      <c r="AJ120" s="1800"/>
      <c r="AK120" s="1801"/>
      <c r="AL120" s="1800"/>
      <c r="AM120" s="1801"/>
      <c r="AN120" s="1800"/>
      <c r="AO120" s="1801"/>
      <c r="AP120" s="1800"/>
      <c r="AQ120" s="1801"/>
      <c r="AR120" s="1800"/>
      <c r="AS120" s="1801"/>
      <c r="AT120" s="1800"/>
      <c r="AU120" s="1802"/>
      <c r="AV120" s="1800"/>
      <c r="AW120" s="1801"/>
      <c r="AX120" s="1800"/>
      <c r="AY120" s="1801"/>
      <c r="AZ120" s="1800"/>
      <c r="BA120" s="1801"/>
      <c r="BB120" s="1800"/>
      <c r="BC120" s="1801"/>
      <c r="BD120" s="1800"/>
      <c r="BE120" s="1801"/>
      <c r="BF120" s="1800"/>
      <c r="BG120" s="1801"/>
      <c r="BH120" s="859"/>
      <c r="BI120" s="859"/>
      <c r="BJ120" s="1800"/>
      <c r="BK120" s="1801"/>
      <c r="BL120" s="1800"/>
      <c r="BM120" s="1801"/>
      <c r="BN120" s="1800"/>
      <c r="BO120" s="1801"/>
      <c r="BP120" s="814"/>
      <c r="BQ120" s="815"/>
      <c r="BR120" s="859"/>
      <c r="BS120" s="815"/>
      <c r="BU120" s="813" t="s">
        <v>128</v>
      </c>
      <c r="BV120" s="874"/>
      <c r="BW120" s="874"/>
      <c r="BX120" s="874"/>
      <c r="BY120" s="874"/>
      <c r="BZ120" s="874"/>
      <c r="CA120" s="874"/>
      <c r="CB120" s="874"/>
      <c r="CC120" s="874"/>
      <c r="CD120" s="874"/>
      <c r="CE120" s="874"/>
      <c r="CF120" s="859"/>
      <c r="CG120" s="882"/>
      <c r="CH120" s="859"/>
      <c r="CI120" s="859"/>
      <c r="CJ120" s="864"/>
      <c r="CK120" s="864"/>
      <c r="CL120" s="864"/>
      <c r="CM120" s="864"/>
      <c r="CN120" s="864"/>
      <c r="CO120" s="864"/>
      <c r="CP120" s="863"/>
      <c r="CQ120" s="863"/>
      <c r="CR120" s="859"/>
      <c r="CS120" s="859"/>
      <c r="CT120" s="868"/>
      <c r="CU120" s="859"/>
      <c r="CV120" s="859"/>
      <c r="CW120" s="859"/>
      <c r="CX120" s="863"/>
      <c r="CY120" s="863"/>
      <c r="CZ120" s="863"/>
      <c r="DA120" s="869"/>
      <c r="DB120" s="869"/>
      <c r="DC120" s="869"/>
      <c r="DD120" s="1794"/>
      <c r="DE120" s="1795"/>
      <c r="DF120" s="1794"/>
      <c r="DG120" s="1795"/>
      <c r="DH120" s="1794"/>
      <c r="DI120" s="1795"/>
      <c r="DJ120" s="1794"/>
      <c r="DK120" s="1795"/>
      <c r="DL120" s="1794"/>
      <c r="DM120" s="1795"/>
      <c r="DN120" s="1794"/>
      <c r="DO120" s="1795"/>
      <c r="DP120" s="1794"/>
      <c r="DQ120" s="1795"/>
      <c r="DR120" s="1794"/>
      <c r="DS120" s="1795"/>
      <c r="DT120" s="1794"/>
      <c r="DU120" s="1795"/>
      <c r="DV120" s="1794"/>
      <c r="DW120" s="1795"/>
      <c r="DX120" s="1794"/>
      <c r="DY120" s="1795"/>
      <c r="DZ120" s="1794"/>
      <c r="EA120" s="1795"/>
      <c r="EB120" s="868"/>
      <c r="EC120" s="868"/>
      <c r="ED120" s="1794"/>
      <c r="EE120" s="1795"/>
      <c r="EF120" s="1794"/>
      <c r="EG120" s="1795"/>
      <c r="EH120" s="1794"/>
      <c r="EI120" s="1795"/>
      <c r="EJ120" s="868"/>
      <c r="EK120" s="868"/>
      <c r="EL120" s="868"/>
      <c r="EM120" s="818"/>
    </row>
    <row r="121" spans="1:143" ht="16.5">
      <c r="A121" s="848" t="s">
        <v>130</v>
      </c>
      <c r="B121" s="1796" t="s">
        <v>180</v>
      </c>
      <c r="C121" s="1797"/>
      <c r="D121" s="1797"/>
      <c r="E121" s="1797"/>
      <c r="F121" s="1797"/>
      <c r="G121" s="1797"/>
      <c r="H121" s="1797"/>
      <c r="I121" s="1797"/>
      <c r="J121" s="1797"/>
      <c r="K121" s="1797"/>
      <c r="L121" s="1797"/>
      <c r="M121" s="1797"/>
      <c r="N121" s="1797"/>
      <c r="O121" s="1797"/>
      <c r="P121" s="1797"/>
      <c r="Q121" s="1797"/>
      <c r="R121" s="1797"/>
      <c r="S121" s="1797"/>
      <c r="T121" s="1797"/>
      <c r="U121" s="1797"/>
      <c r="V121" s="1797"/>
      <c r="W121" s="1797"/>
      <c r="X121" s="1797"/>
      <c r="Y121" s="1797"/>
      <c r="Z121" s="876" t="s">
        <v>131</v>
      </c>
      <c r="AA121" s="821"/>
      <c r="AB121" s="821"/>
      <c r="AC121" s="821"/>
      <c r="AD121" s="821"/>
      <c r="AE121" s="821"/>
      <c r="AF121" s="821"/>
      <c r="AG121" s="821"/>
      <c r="AH121" s="821"/>
      <c r="AI121" s="821"/>
      <c r="AJ121" s="821" t="s">
        <v>132</v>
      </c>
      <c r="AK121" s="821"/>
      <c r="AL121" s="821"/>
      <c r="AM121" s="821"/>
      <c r="AN121" s="821"/>
      <c r="AO121" s="821"/>
      <c r="AP121" s="1798" t="s">
        <v>133</v>
      </c>
      <c r="AQ121" s="1799"/>
      <c r="AR121" s="1799"/>
      <c r="AS121" s="1799"/>
      <c r="AT121" s="821" t="s">
        <v>134</v>
      </c>
      <c r="AU121" s="821"/>
      <c r="AV121" s="821"/>
      <c r="AW121" s="821"/>
      <c r="AX121" s="821"/>
      <c r="AY121" s="821"/>
      <c r="AZ121" s="821"/>
      <c r="BA121" s="821"/>
      <c r="BB121" s="821"/>
      <c r="BC121" s="821"/>
      <c r="BD121" s="821"/>
      <c r="BE121" s="821"/>
      <c r="BF121" s="821"/>
      <c r="BG121" s="821"/>
      <c r="BH121" s="821"/>
      <c r="BI121" s="821"/>
      <c r="BJ121" s="821"/>
      <c r="BK121" s="821"/>
      <c r="BL121" s="821"/>
      <c r="BM121" s="821"/>
      <c r="BN121" s="821"/>
      <c r="BO121" s="821"/>
      <c r="BP121" s="821"/>
      <c r="BQ121" s="821"/>
      <c r="BR121" s="821"/>
      <c r="BS121" s="823"/>
      <c r="BU121" s="813" t="s">
        <v>130</v>
      </c>
      <c r="BV121" s="876" t="s">
        <v>131</v>
      </c>
      <c r="BW121" s="875"/>
      <c r="BX121" s="875"/>
      <c r="BY121" s="875"/>
      <c r="BZ121" s="875"/>
      <c r="CA121" s="875"/>
      <c r="CB121" s="875"/>
      <c r="CC121" s="875"/>
      <c r="CD121" s="875"/>
      <c r="CE121" s="875"/>
      <c r="CF121" s="875"/>
      <c r="CG121" s="820" t="s">
        <v>132</v>
      </c>
      <c r="CH121" s="875"/>
      <c r="CI121" s="875"/>
      <c r="CJ121" s="875"/>
      <c r="CK121" s="875"/>
      <c r="CL121" s="875"/>
      <c r="CM121" s="875"/>
      <c r="CN121" s="1798" t="s">
        <v>133</v>
      </c>
      <c r="CO121" s="1799"/>
      <c r="CP121" s="1799"/>
      <c r="CQ121" s="1799"/>
      <c r="CR121" s="821" t="s">
        <v>134</v>
      </c>
      <c r="CS121" s="875"/>
      <c r="CU121" s="821"/>
      <c r="CV121" s="821"/>
      <c r="CW121" s="821"/>
      <c r="CX121" s="821"/>
      <c r="CY121" s="821"/>
      <c r="CZ121" s="821"/>
      <c r="DA121" s="820"/>
      <c r="DC121" s="820"/>
      <c r="DD121" s="820"/>
      <c r="DE121" s="820"/>
      <c r="DF121" s="820"/>
      <c r="DG121" s="820"/>
      <c r="DH121" s="804"/>
      <c r="DI121" s="820"/>
      <c r="DO121" s="820"/>
      <c r="DP121" s="820"/>
      <c r="DQ121" s="820"/>
      <c r="DR121" s="820"/>
      <c r="DS121" s="820"/>
      <c r="DT121" s="820"/>
      <c r="DU121" s="820"/>
      <c r="DV121" s="820"/>
      <c r="DW121" s="820"/>
      <c r="DX121" s="820"/>
      <c r="DY121" s="820"/>
      <c r="DZ121" s="820"/>
      <c r="EA121" s="820"/>
      <c r="EB121" s="820"/>
      <c r="EC121" s="820"/>
      <c r="ED121" s="820"/>
      <c r="EE121" s="820"/>
      <c r="EF121" s="820"/>
      <c r="EG121" s="820"/>
      <c r="EH121" s="820"/>
      <c r="EI121" s="820"/>
      <c r="EJ121" s="820"/>
      <c r="EK121" s="820"/>
      <c r="EL121" s="820"/>
      <c r="EM121" s="877"/>
    </row>
    <row r="122" spans="1:143" ht="16.5">
      <c r="A122" s="827"/>
      <c r="B122" s="835"/>
      <c r="C122" s="878" t="s">
        <v>181</v>
      </c>
      <c r="D122" s="878"/>
      <c r="E122" s="878"/>
      <c r="F122" s="878"/>
      <c r="G122" s="878"/>
      <c r="H122" s="878"/>
      <c r="I122" s="878"/>
      <c r="J122" s="878"/>
      <c r="K122" s="878"/>
      <c r="L122" s="878"/>
      <c r="M122" s="878"/>
      <c r="N122" s="878"/>
      <c r="O122" s="878"/>
      <c r="P122" s="878"/>
      <c r="Q122" s="878"/>
      <c r="R122" s="878"/>
      <c r="S122" s="878"/>
      <c r="T122" s="878"/>
      <c r="U122" s="878"/>
      <c r="V122" s="878"/>
      <c r="W122" s="820"/>
      <c r="X122" s="820"/>
      <c r="Y122" s="820"/>
      <c r="Z122" s="820"/>
      <c r="AA122" s="820"/>
      <c r="AB122" s="820"/>
      <c r="AC122" s="820"/>
      <c r="AD122" s="820"/>
      <c r="AE122" s="820"/>
      <c r="AF122" s="820"/>
      <c r="AG122" s="820"/>
      <c r="AH122" s="820"/>
      <c r="AI122" s="820"/>
      <c r="AJ122" s="820"/>
      <c r="AK122" s="820"/>
      <c r="AL122" s="820"/>
      <c r="AM122" s="820"/>
      <c r="AN122" s="820"/>
      <c r="AO122" s="820"/>
      <c r="AP122" s="820"/>
      <c r="AQ122" s="820"/>
      <c r="AR122" s="820"/>
      <c r="AS122" s="820"/>
      <c r="AT122" s="820" t="s">
        <v>135</v>
      </c>
      <c r="AU122" s="820"/>
      <c r="AV122" s="820"/>
      <c r="AW122" s="820"/>
      <c r="AX122" s="820"/>
      <c r="AY122" s="820"/>
      <c r="AZ122" s="820"/>
      <c r="BA122" s="820"/>
      <c r="BB122" s="820"/>
      <c r="BC122" s="820"/>
      <c r="BD122" s="820"/>
      <c r="BE122" s="820"/>
      <c r="BF122" s="820"/>
      <c r="BG122" s="820"/>
      <c r="BH122" s="820"/>
      <c r="BI122" s="820"/>
      <c r="BJ122" s="820"/>
      <c r="BK122" s="820"/>
      <c r="BL122" s="820"/>
      <c r="BM122" s="820"/>
      <c r="BN122" s="820"/>
      <c r="BO122" s="820"/>
      <c r="BP122" s="820"/>
      <c r="BQ122" s="820"/>
      <c r="BR122" s="820"/>
      <c r="BS122" s="877"/>
      <c r="BU122" s="827"/>
      <c r="BV122" s="835"/>
      <c r="BW122" s="820"/>
      <c r="BX122" s="820"/>
      <c r="BY122" s="820"/>
      <c r="BZ122" s="820"/>
      <c r="CA122" s="820"/>
      <c r="CB122" s="820"/>
      <c r="CC122" s="820"/>
      <c r="CD122" s="820"/>
      <c r="CE122" s="820"/>
      <c r="CF122" s="820"/>
      <c r="CG122" s="820"/>
      <c r="CH122" s="820"/>
      <c r="CI122" s="820"/>
      <c r="CJ122" s="820"/>
      <c r="CK122" s="820"/>
      <c r="CL122" s="820"/>
      <c r="CM122" s="820"/>
      <c r="CN122" s="820"/>
      <c r="CO122" s="820"/>
      <c r="CP122" s="820"/>
      <c r="CQ122" s="820"/>
      <c r="CR122" s="820" t="s">
        <v>135</v>
      </c>
      <c r="CS122" s="820"/>
      <c r="CT122" s="820"/>
      <c r="CU122" s="820"/>
      <c r="CV122" s="820"/>
      <c r="CW122" s="820"/>
      <c r="CX122" s="820"/>
      <c r="CY122" s="820"/>
      <c r="CZ122" s="820"/>
      <c r="DA122" s="820"/>
      <c r="DB122" s="820"/>
      <c r="DC122" s="820"/>
      <c r="DD122" s="820"/>
      <c r="DE122" s="820"/>
      <c r="DF122" s="820"/>
      <c r="DG122" s="820"/>
      <c r="DH122" s="820"/>
      <c r="DI122" s="820"/>
      <c r="DJ122" s="820"/>
      <c r="DK122" s="820"/>
      <c r="DL122" s="820"/>
      <c r="DM122" s="820"/>
      <c r="DN122" s="840"/>
      <c r="DO122" s="820"/>
      <c r="DP122" s="820"/>
      <c r="DQ122" s="820"/>
      <c r="DR122" s="820"/>
      <c r="DS122" s="820"/>
      <c r="DT122" s="820"/>
      <c r="DU122" s="820"/>
      <c r="DV122" s="820"/>
      <c r="DW122" s="820"/>
      <c r="DX122" s="820"/>
      <c r="DY122" s="820"/>
      <c r="DZ122" s="820"/>
      <c r="EA122" s="820"/>
      <c r="EB122" s="820"/>
      <c r="EC122" s="820"/>
      <c r="ED122" s="820"/>
      <c r="EE122" s="820"/>
      <c r="EF122" s="820"/>
      <c r="EG122" s="820"/>
      <c r="EH122" s="820"/>
      <c r="EI122" s="820"/>
      <c r="EJ122" s="820"/>
      <c r="EK122" s="820"/>
      <c r="EL122" s="820"/>
      <c r="EM122" s="877"/>
    </row>
    <row r="123" spans="1:143" ht="16.5">
      <c r="A123" s="849" t="s">
        <v>136</v>
      </c>
      <c r="B123" s="879"/>
      <c r="C123" s="880" t="s">
        <v>649</v>
      </c>
      <c r="D123" s="880"/>
      <c r="E123" s="880"/>
      <c r="F123" s="880"/>
      <c r="G123" s="880"/>
      <c r="H123" s="880"/>
      <c r="I123" s="880"/>
      <c r="J123" s="880"/>
      <c r="K123" s="880"/>
      <c r="L123" s="880"/>
      <c r="M123" s="880"/>
      <c r="N123" s="880"/>
      <c r="O123" s="880"/>
      <c r="P123" s="880"/>
      <c r="Q123" s="880"/>
      <c r="R123" s="880"/>
      <c r="S123" s="880"/>
      <c r="T123" s="880"/>
      <c r="U123" s="880"/>
      <c r="V123" s="880"/>
      <c r="W123" s="825"/>
      <c r="X123" s="825"/>
      <c r="Y123" s="825"/>
      <c r="Z123" s="825"/>
      <c r="AA123" s="825"/>
      <c r="AB123" s="825"/>
      <c r="AC123" s="825"/>
      <c r="AD123" s="873"/>
      <c r="AE123" s="825"/>
      <c r="AF123" s="825"/>
      <c r="AG123" s="825"/>
      <c r="AH123" s="825"/>
      <c r="AI123" s="881"/>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c r="BH123" s="825"/>
      <c r="BI123" s="825"/>
      <c r="BJ123" s="825"/>
      <c r="BK123" s="825"/>
      <c r="BL123" s="825"/>
      <c r="BM123" s="825"/>
      <c r="BN123" s="825"/>
      <c r="BO123" s="825"/>
      <c r="BP123" s="825"/>
      <c r="BQ123" s="825"/>
      <c r="BR123" s="825"/>
      <c r="BS123" s="826"/>
      <c r="BU123" s="849" t="s">
        <v>136</v>
      </c>
      <c r="BV123" s="879"/>
      <c r="BW123" s="825" t="s">
        <v>650</v>
      </c>
      <c r="BX123" s="882"/>
      <c r="BY123" s="882"/>
      <c r="BZ123" s="882"/>
      <c r="CA123" s="882"/>
      <c r="CB123" s="882"/>
      <c r="CC123" s="882"/>
      <c r="CD123" s="882"/>
      <c r="CE123" s="882"/>
      <c r="CF123" s="882"/>
      <c r="CG123" s="882"/>
      <c r="CH123" s="882"/>
      <c r="CI123" s="882"/>
      <c r="CJ123" s="882"/>
      <c r="CK123" s="882"/>
      <c r="CL123" s="882"/>
      <c r="CM123" s="882"/>
      <c r="CN123" s="825" t="s">
        <v>651</v>
      </c>
      <c r="CO123" s="882"/>
      <c r="CP123" s="882"/>
      <c r="CQ123" s="825"/>
      <c r="CR123" s="825"/>
      <c r="CS123" s="825"/>
      <c r="CT123" s="825"/>
      <c r="CU123" s="825"/>
      <c r="CV123" s="825"/>
      <c r="CW123" s="825"/>
      <c r="CX123" s="873"/>
      <c r="CY123" s="825"/>
      <c r="CZ123" s="825"/>
      <c r="DA123" s="825"/>
      <c r="DB123" s="825"/>
      <c r="DC123" s="881"/>
      <c r="DD123" s="825"/>
      <c r="DE123" s="825"/>
      <c r="DF123" s="825"/>
      <c r="DG123" s="825"/>
      <c r="DH123" s="825"/>
      <c r="DI123" s="825"/>
      <c r="DJ123" s="873"/>
      <c r="DK123" s="825"/>
      <c r="DL123" s="825"/>
      <c r="DM123" s="825"/>
      <c r="DN123" s="825"/>
      <c r="DO123" s="825"/>
      <c r="DP123" s="825"/>
      <c r="DQ123" s="825"/>
      <c r="DR123" s="825"/>
      <c r="DS123" s="825"/>
      <c r="DT123" s="825"/>
      <c r="DU123" s="825"/>
      <c r="DV123" s="825"/>
      <c r="DW123" s="825"/>
      <c r="DX123" s="825"/>
      <c r="DY123" s="825"/>
      <c r="DZ123" s="825"/>
      <c r="EA123" s="825"/>
      <c r="EB123" s="825"/>
      <c r="EC123" s="825"/>
      <c r="ED123" s="825"/>
      <c r="EE123" s="825"/>
      <c r="EF123" s="825"/>
      <c r="EG123" s="825"/>
      <c r="EH123" s="825"/>
      <c r="EI123" s="825"/>
      <c r="EJ123" s="825"/>
      <c r="EK123" s="825"/>
      <c r="EL123" s="825"/>
      <c r="EM123" s="826"/>
    </row>
    <row r="124" spans="80:82" ht="16.5">
      <c r="CB124" s="808" t="s">
        <v>667</v>
      </c>
      <c r="CD124" s="894"/>
    </row>
    <row r="125" spans="82:83" ht="16.5">
      <c r="CD125" s="895">
        <v>2</v>
      </c>
      <c r="CE125" s="808" t="s">
        <v>663</v>
      </c>
    </row>
    <row r="137" ht="16.5">
      <c r="CN137" s="895"/>
    </row>
  </sheetData>
  <sheetProtection/>
  <mergeCells count="3118">
    <mergeCell ref="D1:AA1"/>
    <mergeCell ref="AE1:AM1"/>
    <mergeCell ref="AN1:AQ1"/>
    <mergeCell ref="AR1:AS1"/>
    <mergeCell ref="AT1:AU1"/>
    <mergeCell ref="BX1:CU1"/>
    <mergeCell ref="CY1:DG1"/>
    <mergeCell ref="DH1:DK1"/>
    <mergeCell ref="DL1:DM1"/>
    <mergeCell ref="DN1:DO1"/>
    <mergeCell ref="B2:C2"/>
    <mergeCell ref="D2:E2"/>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L2:AM2"/>
    <mergeCell ref="AN2:AO2"/>
    <mergeCell ref="AP2:AQ2"/>
    <mergeCell ref="AR2:AS2"/>
    <mergeCell ref="AT2:AU2"/>
    <mergeCell ref="AV2:AW2"/>
    <mergeCell ref="AX2:AY2"/>
    <mergeCell ref="AZ2:BA2"/>
    <mergeCell ref="BB2:BC2"/>
    <mergeCell ref="BD2:BE2"/>
    <mergeCell ref="BF2:BG2"/>
    <mergeCell ref="BH2:BI2"/>
    <mergeCell ref="BJ2:BK2"/>
    <mergeCell ref="BL2:BM2"/>
    <mergeCell ref="BN2:BO2"/>
    <mergeCell ref="BP2:BQ2"/>
    <mergeCell ref="BR2:BS2"/>
    <mergeCell ref="BV2:BW2"/>
    <mergeCell ref="BX2:BY2"/>
    <mergeCell ref="BZ2:CA2"/>
    <mergeCell ref="CB2:CC2"/>
    <mergeCell ref="CD2:CE2"/>
    <mergeCell ref="CF2:CG2"/>
    <mergeCell ref="CH2:CI2"/>
    <mergeCell ref="CJ2:CK2"/>
    <mergeCell ref="CL2:CM2"/>
    <mergeCell ref="CN2:CO2"/>
    <mergeCell ref="CP2:CQ2"/>
    <mergeCell ref="CR2:CS2"/>
    <mergeCell ref="CT2:CU2"/>
    <mergeCell ref="CV2:CW2"/>
    <mergeCell ref="CX2:CY2"/>
    <mergeCell ref="CZ2:DA2"/>
    <mergeCell ref="DB2:DC2"/>
    <mergeCell ref="DD2:DE2"/>
    <mergeCell ref="DF2:DG2"/>
    <mergeCell ref="DH2:DI2"/>
    <mergeCell ref="DJ2:DK2"/>
    <mergeCell ref="DL2:DM2"/>
    <mergeCell ref="DN2:DO2"/>
    <mergeCell ref="DP2:DQ2"/>
    <mergeCell ref="DR2:DS2"/>
    <mergeCell ref="DT2:DU2"/>
    <mergeCell ref="DV2:DW2"/>
    <mergeCell ref="DX2:DY2"/>
    <mergeCell ref="DZ2:EA2"/>
    <mergeCell ref="EB2:EC2"/>
    <mergeCell ref="ED2:EE2"/>
    <mergeCell ref="EF2:EG2"/>
    <mergeCell ref="EH2:EI2"/>
    <mergeCell ref="EJ2:EK2"/>
    <mergeCell ref="EL2:EM2"/>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EB3:EC3"/>
    <mergeCell ref="ED3:EE3"/>
    <mergeCell ref="EF3:EG3"/>
    <mergeCell ref="EH3:EI3"/>
    <mergeCell ref="EJ3:EK3"/>
    <mergeCell ref="EL3:E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BB4:BC4"/>
    <mergeCell ref="BD4:BE4"/>
    <mergeCell ref="BF4:BG4"/>
    <mergeCell ref="BH4:BI4"/>
    <mergeCell ref="BJ4:BK4"/>
    <mergeCell ref="BL4:BM4"/>
    <mergeCell ref="BN4:BO4"/>
    <mergeCell ref="BP4:BQ4"/>
    <mergeCell ref="BR4:BS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BP5:BQ5"/>
    <mergeCell ref="BR5:BS5"/>
    <mergeCell ref="BV5:BW5"/>
    <mergeCell ref="BX5:BY5"/>
    <mergeCell ref="BZ5:CA5"/>
    <mergeCell ref="CB5:CC5"/>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EJ5:EK5"/>
    <mergeCell ref="EL5:EM5"/>
    <mergeCell ref="B6:C6"/>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V6:BW6"/>
    <mergeCell ref="BX6:BY6"/>
    <mergeCell ref="BZ6:CA6"/>
    <mergeCell ref="CB6:CC6"/>
    <mergeCell ref="CD6:CE6"/>
    <mergeCell ref="CF6:CG6"/>
    <mergeCell ref="CH6:CI6"/>
    <mergeCell ref="CJ6:CK6"/>
    <mergeCell ref="CL6:CM6"/>
    <mergeCell ref="CN6:CO6"/>
    <mergeCell ref="CP6:CQ6"/>
    <mergeCell ref="CR6:CS6"/>
    <mergeCell ref="CT6:CU6"/>
    <mergeCell ref="CV6:CW6"/>
    <mergeCell ref="CX6:CY6"/>
    <mergeCell ref="CZ6:DA6"/>
    <mergeCell ref="DB6:DC6"/>
    <mergeCell ref="DD6:DE6"/>
    <mergeCell ref="DF6:DG6"/>
    <mergeCell ref="DH6:DI6"/>
    <mergeCell ref="DJ6:DK6"/>
    <mergeCell ref="DL6:DM6"/>
    <mergeCell ref="DN6:DO6"/>
    <mergeCell ref="DP6:DQ6"/>
    <mergeCell ref="DR6:DS6"/>
    <mergeCell ref="DT6:DU6"/>
    <mergeCell ref="DV6:DW6"/>
    <mergeCell ref="DX6:DY6"/>
    <mergeCell ref="DZ6:EA6"/>
    <mergeCell ref="EB6:EC6"/>
    <mergeCell ref="ED6:EE6"/>
    <mergeCell ref="EF6:EG6"/>
    <mergeCell ref="EH6:EI6"/>
    <mergeCell ref="EJ6:EK6"/>
    <mergeCell ref="EL6:EM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DB7:DC7"/>
    <mergeCell ref="DD7:DE7"/>
    <mergeCell ref="DF7:DG7"/>
    <mergeCell ref="DH7:DI7"/>
    <mergeCell ref="DJ7:DK7"/>
    <mergeCell ref="DL7:DM7"/>
    <mergeCell ref="DN7:DO7"/>
    <mergeCell ref="DP7:DQ7"/>
    <mergeCell ref="DR7:DS7"/>
    <mergeCell ref="DT7:DU7"/>
    <mergeCell ref="DV7:DW7"/>
    <mergeCell ref="DX7:DY7"/>
    <mergeCell ref="DZ7:EA7"/>
    <mergeCell ref="EB7:EC7"/>
    <mergeCell ref="ED7:EE7"/>
    <mergeCell ref="EF7:EG7"/>
    <mergeCell ref="EH7:EI7"/>
    <mergeCell ref="EJ7:EK7"/>
    <mergeCell ref="EL7:EM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V8:BW8"/>
    <mergeCell ref="BX8:BY8"/>
    <mergeCell ref="BZ8:CA8"/>
    <mergeCell ref="CB8:CC8"/>
    <mergeCell ref="CD8:CE8"/>
    <mergeCell ref="CF8:CG8"/>
    <mergeCell ref="CH8:CI8"/>
    <mergeCell ref="CJ8:CK8"/>
    <mergeCell ref="CL8:CM8"/>
    <mergeCell ref="CN8:CO8"/>
    <mergeCell ref="CP8:CQ8"/>
    <mergeCell ref="CR8:CS8"/>
    <mergeCell ref="CT8:CU8"/>
    <mergeCell ref="CV8:CW8"/>
    <mergeCell ref="CX8:CY8"/>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B9:C9"/>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V9:BW9"/>
    <mergeCell ref="BX9:BY9"/>
    <mergeCell ref="BZ9:CA9"/>
    <mergeCell ref="CB9:CC9"/>
    <mergeCell ref="CD9:CE9"/>
    <mergeCell ref="CF9:CG9"/>
    <mergeCell ref="CH9:CI9"/>
    <mergeCell ref="CJ9:CK9"/>
    <mergeCell ref="CL9:CM9"/>
    <mergeCell ref="CN9:CO9"/>
    <mergeCell ref="CP9:CQ9"/>
    <mergeCell ref="CR9:CS9"/>
    <mergeCell ref="CT9:CU9"/>
    <mergeCell ref="DR9:DS9"/>
    <mergeCell ref="CV9:CW9"/>
    <mergeCell ref="CX9:CY9"/>
    <mergeCell ref="CZ9:DA9"/>
    <mergeCell ref="DB9:DC9"/>
    <mergeCell ref="DD9:DE9"/>
    <mergeCell ref="DF9:DG9"/>
    <mergeCell ref="DV9:DW9"/>
    <mergeCell ref="DX9:DY9"/>
    <mergeCell ref="DZ9:EA9"/>
    <mergeCell ref="EB9:EC9"/>
    <mergeCell ref="ED9:EE9"/>
    <mergeCell ref="DH9:DI9"/>
    <mergeCell ref="DJ9:DK9"/>
    <mergeCell ref="DL9:DM9"/>
    <mergeCell ref="DN9:DO9"/>
    <mergeCell ref="DP9:DQ9"/>
    <mergeCell ref="EF9:EG9"/>
    <mergeCell ref="EH9:EI9"/>
    <mergeCell ref="EJ9:EK9"/>
    <mergeCell ref="EL9:EM9"/>
    <mergeCell ref="BH13:BI13"/>
    <mergeCell ref="BL13:BM13"/>
    <mergeCell ref="BP13:BQ13"/>
    <mergeCell ref="EB13:EC13"/>
    <mergeCell ref="EJ13:EK13"/>
    <mergeCell ref="DT9:DU9"/>
    <mergeCell ref="BH16:BI16"/>
    <mergeCell ref="BL16:BM16"/>
    <mergeCell ref="BP16:BQ16"/>
    <mergeCell ref="EB16:EC16"/>
    <mergeCell ref="EJ16:EK16"/>
    <mergeCell ref="J23:K23"/>
    <mergeCell ref="P23:Q23"/>
    <mergeCell ref="R23:S23"/>
    <mergeCell ref="T23:U23"/>
    <mergeCell ref="V23:W23"/>
    <mergeCell ref="X23:Y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P23:BQ23"/>
    <mergeCell ref="CJ23:CK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J23:EK23"/>
    <mergeCell ref="C24:F24"/>
    <mergeCell ref="G24:H24"/>
    <mergeCell ref="J24:K24"/>
    <mergeCell ref="L24:W24"/>
    <mergeCell ref="X24:Y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P24:BQ24"/>
    <mergeCell ref="CJ24:CK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J24:EK24"/>
    <mergeCell ref="J25:K25"/>
    <mergeCell ref="V25:W25"/>
    <mergeCell ref="X25:Y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P25:BQ25"/>
    <mergeCell ref="CJ25:CK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J25:EK25"/>
    <mergeCell ref="J26:K26"/>
    <mergeCell ref="P26:Q26"/>
    <mergeCell ref="R26:S26"/>
    <mergeCell ref="T26:U26"/>
    <mergeCell ref="V26:W26"/>
    <mergeCell ref="X26:Y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P26:BQ26"/>
    <mergeCell ref="CJ26:CK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J26:EK26"/>
    <mergeCell ref="J27:K27"/>
    <mergeCell ref="P27:Q27"/>
    <mergeCell ref="R27:S27"/>
    <mergeCell ref="T27:U27"/>
    <mergeCell ref="V27:W27"/>
    <mergeCell ref="X27:Y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CD27:CE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C28:F28"/>
    <mergeCell ref="G28:H28"/>
    <mergeCell ref="J28:K28"/>
    <mergeCell ref="L28:W28"/>
    <mergeCell ref="X28:Y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CD28:CE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J29:K29"/>
    <mergeCell ref="V29:W29"/>
    <mergeCell ref="X29:Y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CD29:CE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J30:K30"/>
    <mergeCell ref="P30:Q30"/>
    <mergeCell ref="R30:S30"/>
    <mergeCell ref="T30:U30"/>
    <mergeCell ref="V30:W30"/>
    <mergeCell ref="X30:Y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CD30:CE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P31:Q31"/>
    <mergeCell ref="R31:S31"/>
    <mergeCell ref="T31:U31"/>
    <mergeCell ref="V31:W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J31:BK31"/>
    <mergeCell ref="BL31:BM31"/>
    <mergeCell ref="BN31:BO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D31:EE31"/>
    <mergeCell ref="EF31:EG31"/>
    <mergeCell ref="EH31:EI31"/>
    <mergeCell ref="C32:F32"/>
    <mergeCell ref="G32:H32"/>
    <mergeCell ref="L32:W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J32:BK32"/>
    <mergeCell ref="BL32:BM32"/>
    <mergeCell ref="BN32:BO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D32:EE32"/>
    <mergeCell ref="EF32:EG32"/>
    <mergeCell ref="EH32:EI32"/>
    <mergeCell ref="V33:W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J33:BK33"/>
    <mergeCell ref="BL33:BM33"/>
    <mergeCell ref="BN33:BO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D33:EE33"/>
    <mergeCell ref="EF33:EG33"/>
    <mergeCell ref="EH33:EI33"/>
    <mergeCell ref="P34:Q34"/>
    <mergeCell ref="R34:S34"/>
    <mergeCell ref="T34:U34"/>
    <mergeCell ref="V34:W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J34:BK34"/>
    <mergeCell ref="BL34:BM34"/>
    <mergeCell ref="BN34:BO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D34:EE34"/>
    <mergeCell ref="EF34:EG34"/>
    <mergeCell ref="EH34:EI34"/>
    <mergeCell ref="B35:Y35"/>
    <mergeCell ref="AP35:AS35"/>
    <mergeCell ref="CN35:CQ35"/>
    <mergeCell ref="D45:AA45"/>
    <mergeCell ref="AE45:AM45"/>
    <mergeCell ref="AN45:AQ45"/>
    <mergeCell ref="AR45:AS45"/>
    <mergeCell ref="AT45:AU45"/>
    <mergeCell ref="BX45:CU45"/>
    <mergeCell ref="CY45:DG45"/>
    <mergeCell ref="DH45:DK45"/>
    <mergeCell ref="DL45:DM45"/>
    <mergeCell ref="DN45:DO45"/>
    <mergeCell ref="B46:C46"/>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V46:BW46"/>
    <mergeCell ref="BX46:BY46"/>
    <mergeCell ref="BZ46:CA46"/>
    <mergeCell ref="CB46:CC46"/>
    <mergeCell ref="CD46:CE46"/>
    <mergeCell ref="CF46:CG46"/>
    <mergeCell ref="CH46:CI46"/>
    <mergeCell ref="CJ46:CK46"/>
    <mergeCell ref="CL46:CM46"/>
    <mergeCell ref="CN46:CO46"/>
    <mergeCell ref="CP46:CQ46"/>
    <mergeCell ref="CR46:CS46"/>
    <mergeCell ref="CT46:CU46"/>
    <mergeCell ref="CV46:CW46"/>
    <mergeCell ref="CX46:CY46"/>
    <mergeCell ref="CZ46:DA46"/>
    <mergeCell ref="DB46:DC46"/>
    <mergeCell ref="DD46:DE46"/>
    <mergeCell ref="DF46:DG46"/>
    <mergeCell ref="DH46:DI46"/>
    <mergeCell ref="DJ46:DK46"/>
    <mergeCell ref="DL46:DM46"/>
    <mergeCell ref="DN46:DO46"/>
    <mergeCell ref="DP46:DQ46"/>
    <mergeCell ref="DR46:DS46"/>
    <mergeCell ref="DT46:DU46"/>
    <mergeCell ref="DV46:DW46"/>
    <mergeCell ref="DX46:DY46"/>
    <mergeCell ref="DZ46:EA46"/>
    <mergeCell ref="EB46:EC46"/>
    <mergeCell ref="ED46:EE46"/>
    <mergeCell ref="EF46:EG46"/>
    <mergeCell ref="EH46:EI46"/>
    <mergeCell ref="EJ46:EK46"/>
    <mergeCell ref="EL46:EM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V47:BW47"/>
    <mergeCell ref="BX47:BY47"/>
    <mergeCell ref="BZ47:CA47"/>
    <mergeCell ref="CB47:CC47"/>
    <mergeCell ref="CD47:CE47"/>
    <mergeCell ref="CF47:CG47"/>
    <mergeCell ref="CH47:CI47"/>
    <mergeCell ref="CJ47:CK47"/>
    <mergeCell ref="CL47:CM47"/>
    <mergeCell ref="CN47:CO47"/>
    <mergeCell ref="CP47:CQ47"/>
    <mergeCell ref="CR47:CS47"/>
    <mergeCell ref="CT47:CU47"/>
    <mergeCell ref="CV47:CW47"/>
    <mergeCell ref="CX47:CY47"/>
    <mergeCell ref="CZ47:DA47"/>
    <mergeCell ref="DB47:DC47"/>
    <mergeCell ref="DD47:DE47"/>
    <mergeCell ref="DF47:DG47"/>
    <mergeCell ref="DH47:DI47"/>
    <mergeCell ref="DJ47:DK47"/>
    <mergeCell ref="DL47:DM47"/>
    <mergeCell ref="DN47:DO47"/>
    <mergeCell ref="DP47:DQ47"/>
    <mergeCell ref="DR47:DS47"/>
    <mergeCell ref="DT47:DU47"/>
    <mergeCell ref="DV47:DW47"/>
    <mergeCell ref="DX47:DY47"/>
    <mergeCell ref="DZ47:EA47"/>
    <mergeCell ref="EB47:EC47"/>
    <mergeCell ref="ED47:EE47"/>
    <mergeCell ref="EF47:EG47"/>
    <mergeCell ref="EH47:EI47"/>
    <mergeCell ref="EJ47:EK47"/>
    <mergeCell ref="EL47:EM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V48:BW48"/>
    <mergeCell ref="BX48:BY48"/>
    <mergeCell ref="BZ48:CA48"/>
    <mergeCell ref="CB48:CC48"/>
    <mergeCell ref="CD48:CE48"/>
    <mergeCell ref="CF48:CG48"/>
    <mergeCell ref="CH48:CI48"/>
    <mergeCell ref="CJ48:CK48"/>
    <mergeCell ref="CL48:CM48"/>
    <mergeCell ref="CN48:CO48"/>
    <mergeCell ref="CP48:CQ48"/>
    <mergeCell ref="CR48:CS48"/>
    <mergeCell ref="CT48:CU48"/>
    <mergeCell ref="CV48:CW48"/>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B49:C49"/>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V49:BW49"/>
    <mergeCell ref="BZ49:CA49"/>
    <mergeCell ref="CB49:CC49"/>
    <mergeCell ref="CD49:CE49"/>
    <mergeCell ref="CF49:CG49"/>
    <mergeCell ref="CH49:CI49"/>
    <mergeCell ref="CJ49:CK49"/>
    <mergeCell ref="CN49:CO49"/>
    <mergeCell ref="CP49:CQ49"/>
    <mergeCell ref="CR49:CS49"/>
    <mergeCell ref="CT49:CU49"/>
    <mergeCell ref="CV49:CW49"/>
    <mergeCell ref="CX49:CY49"/>
    <mergeCell ref="CZ49:DA49"/>
    <mergeCell ref="DB49:DC49"/>
    <mergeCell ref="DD49:DE49"/>
    <mergeCell ref="DF49:DG49"/>
    <mergeCell ref="DH49:DI49"/>
    <mergeCell ref="DJ49:DK49"/>
    <mergeCell ref="DL49:DM49"/>
    <mergeCell ref="DN49:DO49"/>
    <mergeCell ref="DP49:DQ49"/>
    <mergeCell ref="DR49:DS49"/>
    <mergeCell ref="DT49:DU49"/>
    <mergeCell ref="DV49:DW49"/>
    <mergeCell ref="DX49:DY49"/>
    <mergeCell ref="DZ49:EA49"/>
    <mergeCell ref="EB49:EC49"/>
    <mergeCell ref="ED49:EE49"/>
    <mergeCell ref="EF49:EG49"/>
    <mergeCell ref="EH49:EI49"/>
    <mergeCell ref="EJ49:EK49"/>
    <mergeCell ref="EL49:EM49"/>
    <mergeCell ref="B50:C50"/>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V50:BW50"/>
    <mergeCell ref="BZ50:CA50"/>
    <mergeCell ref="CB50:CC50"/>
    <mergeCell ref="CD50:CE50"/>
    <mergeCell ref="CF50:CG50"/>
    <mergeCell ref="CH50:CI50"/>
    <mergeCell ref="CJ50:CK50"/>
    <mergeCell ref="CN50:CO50"/>
    <mergeCell ref="CP50:CQ50"/>
    <mergeCell ref="CR50:CS50"/>
    <mergeCell ref="CT50:CU50"/>
    <mergeCell ref="CV50:CW50"/>
    <mergeCell ref="CX50:CY50"/>
    <mergeCell ref="CZ50:DA50"/>
    <mergeCell ref="DB50:DC50"/>
    <mergeCell ref="DD50:DE50"/>
    <mergeCell ref="DF50:DG50"/>
    <mergeCell ref="DH50:DI50"/>
    <mergeCell ref="DJ50:DK50"/>
    <mergeCell ref="DL50:DM50"/>
    <mergeCell ref="DN50:DO50"/>
    <mergeCell ref="DP50:DQ50"/>
    <mergeCell ref="DR50:DS50"/>
    <mergeCell ref="DT50:DU50"/>
    <mergeCell ref="DV50:DW50"/>
    <mergeCell ref="DX50:DY50"/>
    <mergeCell ref="DZ50:EA50"/>
    <mergeCell ref="EB50:EC50"/>
    <mergeCell ref="ED50:EE50"/>
    <mergeCell ref="EF50:EG50"/>
    <mergeCell ref="EH50:EI50"/>
    <mergeCell ref="EJ50:EK50"/>
    <mergeCell ref="EL50:EM50"/>
    <mergeCell ref="B51:C51"/>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V51:BW51"/>
    <mergeCell ref="BZ51:CA51"/>
    <mergeCell ref="CB51:CC51"/>
    <mergeCell ref="CD51:CE51"/>
    <mergeCell ref="CF51:CG51"/>
    <mergeCell ref="CH51:CI51"/>
    <mergeCell ref="CJ51:CK51"/>
    <mergeCell ref="CN51:CO51"/>
    <mergeCell ref="CP51:CQ51"/>
    <mergeCell ref="CR51:CS51"/>
    <mergeCell ref="CT51:CU51"/>
    <mergeCell ref="CV51:CW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F51:EG51"/>
    <mergeCell ref="EH51:EI51"/>
    <mergeCell ref="EJ51:EK51"/>
    <mergeCell ref="EL51:EM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V52:BW52"/>
    <mergeCell ref="BZ52:CA52"/>
    <mergeCell ref="CB52:CC52"/>
    <mergeCell ref="CD52:CE52"/>
    <mergeCell ref="CF52:CG52"/>
    <mergeCell ref="CH52:CI52"/>
    <mergeCell ref="CJ52:CK52"/>
    <mergeCell ref="CN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DP52:DQ52"/>
    <mergeCell ref="DR52:DS52"/>
    <mergeCell ref="DT52:DU52"/>
    <mergeCell ref="DV52:DW52"/>
    <mergeCell ref="DX52:DY52"/>
    <mergeCell ref="DZ52:EA52"/>
    <mergeCell ref="EB52:EC52"/>
    <mergeCell ref="ED52:EE52"/>
    <mergeCell ref="EF52:EG52"/>
    <mergeCell ref="EH52:EI52"/>
    <mergeCell ref="EJ52:EK52"/>
    <mergeCell ref="EL52:EM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V53:BW53"/>
    <mergeCell ref="BZ53:CA53"/>
    <mergeCell ref="CB53:CC53"/>
    <mergeCell ref="CD53:CE53"/>
    <mergeCell ref="CF53:CG53"/>
    <mergeCell ref="CH53:CI53"/>
    <mergeCell ref="CJ53:CK53"/>
    <mergeCell ref="CN53:CO53"/>
    <mergeCell ref="CP53:CQ53"/>
    <mergeCell ref="CR53:CS53"/>
    <mergeCell ref="CT53:CU53"/>
    <mergeCell ref="CV53:CW53"/>
    <mergeCell ref="CX53:CY53"/>
    <mergeCell ref="CZ53:DA53"/>
    <mergeCell ref="DB53:DC53"/>
    <mergeCell ref="DD53:DE53"/>
    <mergeCell ref="DF53:DG53"/>
    <mergeCell ref="DH53:DI53"/>
    <mergeCell ref="DJ53:DK53"/>
    <mergeCell ref="ED53:EE53"/>
    <mergeCell ref="EF53:EG53"/>
    <mergeCell ref="EH53:EI53"/>
    <mergeCell ref="DL53:DM53"/>
    <mergeCell ref="DN53:DO53"/>
    <mergeCell ref="DP53:DQ53"/>
    <mergeCell ref="DR53:DS53"/>
    <mergeCell ref="DT53:DU53"/>
    <mergeCell ref="DV53:DW53"/>
    <mergeCell ref="EJ53:EK53"/>
    <mergeCell ref="EL53:EM53"/>
    <mergeCell ref="BH57:BI57"/>
    <mergeCell ref="BL57:BM57"/>
    <mergeCell ref="BP57:BQ57"/>
    <mergeCell ref="EB57:EC57"/>
    <mergeCell ref="EJ57:EK57"/>
    <mergeCell ref="DX53:DY53"/>
    <mergeCell ref="DZ53:EA53"/>
    <mergeCell ref="EB53:EC53"/>
    <mergeCell ref="BH60:BI60"/>
    <mergeCell ref="BL60:BM60"/>
    <mergeCell ref="BP60:BQ60"/>
    <mergeCell ref="EB60:EC60"/>
    <mergeCell ref="EJ60:EK60"/>
    <mergeCell ref="J67:K67"/>
    <mergeCell ref="P67:Q67"/>
    <mergeCell ref="R67:S67"/>
    <mergeCell ref="T67:U67"/>
    <mergeCell ref="V67:W67"/>
    <mergeCell ref="X67:Y67"/>
    <mergeCell ref="AB67:AC67"/>
    <mergeCell ref="AD67:AE67"/>
    <mergeCell ref="AF67:AG67"/>
    <mergeCell ref="AH67:AI67"/>
    <mergeCell ref="AJ67:AK67"/>
    <mergeCell ref="AL67:AM67"/>
    <mergeCell ref="AN67:AO67"/>
    <mergeCell ref="AP67:AQ67"/>
    <mergeCell ref="AR67:AS67"/>
    <mergeCell ref="AT67:AU67"/>
    <mergeCell ref="AV67:AW67"/>
    <mergeCell ref="AX67:AY67"/>
    <mergeCell ref="AZ67:BA67"/>
    <mergeCell ref="BB67:BC67"/>
    <mergeCell ref="BD67:BE67"/>
    <mergeCell ref="BF67:BG67"/>
    <mergeCell ref="BH67:BI67"/>
    <mergeCell ref="BJ67:BK67"/>
    <mergeCell ref="BL67:BM67"/>
    <mergeCell ref="BP67:BQ67"/>
    <mergeCell ref="CJ67:CK67"/>
    <mergeCell ref="DD67:DE67"/>
    <mergeCell ref="DF67:DG67"/>
    <mergeCell ref="DH67:DI67"/>
    <mergeCell ref="DJ67:DK67"/>
    <mergeCell ref="DL67:DM67"/>
    <mergeCell ref="DN67:DO67"/>
    <mergeCell ref="DP67:DQ67"/>
    <mergeCell ref="DR67:DS67"/>
    <mergeCell ref="DT67:DU67"/>
    <mergeCell ref="DV67:DW67"/>
    <mergeCell ref="DX67:DY67"/>
    <mergeCell ref="DZ67:EA67"/>
    <mergeCell ref="EB67:EC67"/>
    <mergeCell ref="ED67:EE67"/>
    <mergeCell ref="EF67:EG67"/>
    <mergeCell ref="EJ67:EK67"/>
    <mergeCell ref="C68:F68"/>
    <mergeCell ref="G68:H68"/>
    <mergeCell ref="J68:K68"/>
    <mergeCell ref="L68:W68"/>
    <mergeCell ref="X68:Y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P68:BQ68"/>
    <mergeCell ref="CJ68:CK68"/>
    <mergeCell ref="DD68:DE68"/>
    <mergeCell ref="DF68:DG68"/>
    <mergeCell ref="DH68:DI68"/>
    <mergeCell ref="DJ68:DK68"/>
    <mergeCell ref="DL68:DM68"/>
    <mergeCell ref="DN68:DO68"/>
    <mergeCell ref="DP68:DQ68"/>
    <mergeCell ref="DR68:DS68"/>
    <mergeCell ref="DT68:DU68"/>
    <mergeCell ref="DV68:DW68"/>
    <mergeCell ref="DX68:DY68"/>
    <mergeCell ref="DZ68:EA68"/>
    <mergeCell ref="EB68:EC68"/>
    <mergeCell ref="ED68:EE68"/>
    <mergeCell ref="EF68:EG68"/>
    <mergeCell ref="EJ68:EK68"/>
    <mergeCell ref="J69:K69"/>
    <mergeCell ref="V69:W69"/>
    <mergeCell ref="X69:Y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P69:BQ69"/>
    <mergeCell ref="CJ69:CK69"/>
    <mergeCell ref="DD69:DE69"/>
    <mergeCell ref="DF69:DG69"/>
    <mergeCell ref="DH69:DI69"/>
    <mergeCell ref="DJ69:DK69"/>
    <mergeCell ref="DL69:DM69"/>
    <mergeCell ref="DN69:DO69"/>
    <mergeCell ref="DP69:DQ69"/>
    <mergeCell ref="DR69:DS69"/>
    <mergeCell ref="DT69:DU69"/>
    <mergeCell ref="DV69:DW69"/>
    <mergeCell ref="DX69:DY69"/>
    <mergeCell ref="DZ69:EA69"/>
    <mergeCell ref="EB69:EC69"/>
    <mergeCell ref="ED69:EE69"/>
    <mergeCell ref="EF69:EG69"/>
    <mergeCell ref="EJ69:EK69"/>
    <mergeCell ref="J70:K70"/>
    <mergeCell ref="P70:Q70"/>
    <mergeCell ref="R70:S70"/>
    <mergeCell ref="T70:U70"/>
    <mergeCell ref="V70:W70"/>
    <mergeCell ref="X70:Y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P70:BQ70"/>
    <mergeCell ref="CJ70:CK70"/>
    <mergeCell ref="DD70:DE70"/>
    <mergeCell ref="DF70:DG70"/>
    <mergeCell ref="DH70:DI70"/>
    <mergeCell ref="DJ70:DK70"/>
    <mergeCell ref="DL70:DM70"/>
    <mergeCell ref="DN70:DO70"/>
    <mergeCell ref="DP70:DQ70"/>
    <mergeCell ref="DR70:DS70"/>
    <mergeCell ref="DT70:DU70"/>
    <mergeCell ref="DV70:DW70"/>
    <mergeCell ref="DX70:DY70"/>
    <mergeCell ref="DZ70:EA70"/>
    <mergeCell ref="EB70:EC70"/>
    <mergeCell ref="ED70:EE70"/>
    <mergeCell ref="EF70:EG70"/>
    <mergeCell ref="EJ70:EK70"/>
    <mergeCell ref="J71:K71"/>
    <mergeCell ref="P71:Q71"/>
    <mergeCell ref="R71:S71"/>
    <mergeCell ref="T71:U71"/>
    <mergeCell ref="V71:W71"/>
    <mergeCell ref="X71:Y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CD71:CE71"/>
    <mergeCell ref="DD71:DE71"/>
    <mergeCell ref="DF71:DG71"/>
    <mergeCell ref="DH71:DI71"/>
    <mergeCell ref="DJ71:DK71"/>
    <mergeCell ref="DL71:DM71"/>
    <mergeCell ref="DN71:DO71"/>
    <mergeCell ref="DP71:DQ71"/>
    <mergeCell ref="DR71:DS71"/>
    <mergeCell ref="DT71:DU71"/>
    <mergeCell ref="DV71:DW71"/>
    <mergeCell ref="DX71:DY71"/>
    <mergeCell ref="DZ71:EA71"/>
    <mergeCell ref="EB71:EC71"/>
    <mergeCell ref="ED71:EE71"/>
    <mergeCell ref="EF71:EG71"/>
    <mergeCell ref="C72:F72"/>
    <mergeCell ref="G72:H72"/>
    <mergeCell ref="J72:K72"/>
    <mergeCell ref="L72:W72"/>
    <mergeCell ref="X72:Y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CD72:CE72"/>
    <mergeCell ref="DD72:DE72"/>
    <mergeCell ref="DF72:DG72"/>
    <mergeCell ref="DH72:DI72"/>
    <mergeCell ref="DJ72:DK72"/>
    <mergeCell ref="DL72:DM72"/>
    <mergeCell ref="DN72:DO72"/>
    <mergeCell ref="DP72:DQ72"/>
    <mergeCell ref="DR72:DS72"/>
    <mergeCell ref="DT72:DU72"/>
    <mergeCell ref="DV72:DW72"/>
    <mergeCell ref="DX72:DY72"/>
    <mergeCell ref="DZ72:EA72"/>
    <mergeCell ref="EB72:EC72"/>
    <mergeCell ref="ED72:EE72"/>
    <mergeCell ref="EF72:EG72"/>
    <mergeCell ref="J73:K73"/>
    <mergeCell ref="V73:W73"/>
    <mergeCell ref="X73:Y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CD73:CE73"/>
    <mergeCell ref="DD73:DE73"/>
    <mergeCell ref="DF73:DG73"/>
    <mergeCell ref="DH73:DI73"/>
    <mergeCell ref="DJ73:DK73"/>
    <mergeCell ref="DL73:DM73"/>
    <mergeCell ref="DN73:DO73"/>
    <mergeCell ref="DP73:DQ73"/>
    <mergeCell ref="DR73:DS73"/>
    <mergeCell ref="DT73:DU73"/>
    <mergeCell ref="DV73:DW73"/>
    <mergeCell ref="DX73:DY73"/>
    <mergeCell ref="DZ73:EA73"/>
    <mergeCell ref="EB73:EC73"/>
    <mergeCell ref="ED73:EE73"/>
    <mergeCell ref="EF73:EG73"/>
    <mergeCell ref="J74:K74"/>
    <mergeCell ref="P74:Q74"/>
    <mergeCell ref="R74:S74"/>
    <mergeCell ref="T74:U74"/>
    <mergeCell ref="V74:W74"/>
    <mergeCell ref="X74:Y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CD74:CE74"/>
    <mergeCell ref="DD74:DE74"/>
    <mergeCell ref="DF74:DG74"/>
    <mergeCell ref="DH74:DI74"/>
    <mergeCell ref="DJ74:DK74"/>
    <mergeCell ref="DL74:DM74"/>
    <mergeCell ref="DN74:DO74"/>
    <mergeCell ref="DP74:DQ74"/>
    <mergeCell ref="DR74:DS74"/>
    <mergeCell ref="DT74:DU74"/>
    <mergeCell ref="DV74:DW74"/>
    <mergeCell ref="DX74:DY74"/>
    <mergeCell ref="DZ74:EA74"/>
    <mergeCell ref="EB74:EC74"/>
    <mergeCell ref="ED74:EE74"/>
    <mergeCell ref="EF74:EG74"/>
    <mergeCell ref="P75:Q75"/>
    <mergeCell ref="R75:S75"/>
    <mergeCell ref="T75:U75"/>
    <mergeCell ref="V75:W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J75:BK75"/>
    <mergeCell ref="BL75:BM75"/>
    <mergeCell ref="BN75:BO75"/>
    <mergeCell ref="DD75:DE75"/>
    <mergeCell ref="DF75:DG75"/>
    <mergeCell ref="DH75:DI75"/>
    <mergeCell ref="DJ75:DK75"/>
    <mergeCell ref="DL75:DM75"/>
    <mergeCell ref="DN75:DO75"/>
    <mergeCell ref="DP75:DQ75"/>
    <mergeCell ref="DR75:DS75"/>
    <mergeCell ref="DT75:DU75"/>
    <mergeCell ref="DV75:DW75"/>
    <mergeCell ref="DX75:DY75"/>
    <mergeCell ref="DZ75:EA75"/>
    <mergeCell ref="ED75:EE75"/>
    <mergeCell ref="EF75:EG75"/>
    <mergeCell ref="EH75:EI75"/>
    <mergeCell ref="C76:F76"/>
    <mergeCell ref="G76:H76"/>
    <mergeCell ref="L76:W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J76:BK76"/>
    <mergeCell ref="BL76:BM76"/>
    <mergeCell ref="BN76:BO76"/>
    <mergeCell ref="DD76:DE76"/>
    <mergeCell ref="DF76:DG76"/>
    <mergeCell ref="DH76:DI76"/>
    <mergeCell ref="DJ76:DK76"/>
    <mergeCell ref="DL76:DM76"/>
    <mergeCell ref="DN76:DO76"/>
    <mergeCell ref="DP76:DQ76"/>
    <mergeCell ref="DR76:DS76"/>
    <mergeCell ref="DT76:DU76"/>
    <mergeCell ref="DV76:DW76"/>
    <mergeCell ref="DX76:DY76"/>
    <mergeCell ref="DZ76:EA76"/>
    <mergeCell ref="ED76:EE76"/>
    <mergeCell ref="EF76:EG76"/>
    <mergeCell ref="EH76:EI76"/>
    <mergeCell ref="V77:W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J77:BK77"/>
    <mergeCell ref="BL77:BM77"/>
    <mergeCell ref="BN77:BO77"/>
    <mergeCell ref="DD77:DE77"/>
    <mergeCell ref="DF77:DG77"/>
    <mergeCell ref="DH77:DI77"/>
    <mergeCell ref="DJ77:DK77"/>
    <mergeCell ref="DL77:DM77"/>
    <mergeCell ref="DN77:DO77"/>
    <mergeCell ref="DP77:DQ77"/>
    <mergeCell ref="DR77:DS77"/>
    <mergeCell ref="DT77:DU77"/>
    <mergeCell ref="DV77:DW77"/>
    <mergeCell ref="DX77:DY77"/>
    <mergeCell ref="DZ77:EA77"/>
    <mergeCell ref="ED77:EE77"/>
    <mergeCell ref="EF77:EG77"/>
    <mergeCell ref="EH77:EI77"/>
    <mergeCell ref="P78:Q78"/>
    <mergeCell ref="R78:S78"/>
    <mergeCell ref="T78:U78"/>
    <mergeCell ref="V78:W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J78:BK78"/>
    <mergeCell ref="BL78:BM78"/>
    <mergeCell ref="BN78:BO78"/>
    <mergeCell ref="DD78:DE78"/>
    <mergeCell ref="DF78:DG78"/>
    <mergeCell ref="DH78:DI78"/>
    <mergeCell ref="DJ78:DK78"/>
    <mergeCell ref="DL78:DM78"/>
    <mergeCell ref="DN78:DO78"/>
    <mergeCell ref="DP78:DQ78"/>
    <mergeCell ref="DR78:DS78"/>
    <mergeCell ref="DT78:DU78"/>
    <mergeCell ref="DV78:DW78"/>
    <mergeCell ref="DX78:DY78"/>
    <mergeCell ref="DZ78:EA78"/>
    <mergeCell ref="ED78:EE78"/>
    <mergeCell ref="EF78:EG78"/>
    <mergeCell ref="EH78:EI78"/>
    <mergeCell ref="B79:Y79"/>
    <mergeCell ref="AP79:AS79"/>
    <mergeCell ref="CN79:CQ79"/>
    <mergeCell ref="D88:AA88"/>
    <mergeCell ref="AE88:AM88"/>
    <mergeCell ref="AN88:AQ88"/>
    <mergeCell ref="AR88:AS88"/>
    <mergeCell ref="AT88:AU88"/>
    <mergeCell ref="BX88:CU88"/>
    <mergeCell ref="CY88:DG88"/>
    <mergeCell ref="DH88:DK88"/>
    <mergeCell ref="DL88:DM88"/>
    <mergeCell ref="DN88:DO88"/>
    <mergeCell ref="B89:C89"/>
    <mergeCell ref="D89:E89"/>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BR89:BS89"/>
    <mergeCell ref="BV89:BW89"/>
    <mergeCell ref="BX89:BY89"/>
    <mergeCell ref="BZ89:CA89"/>
    <mergeCell ref="CB89:CC89"/>
    <mergeCell ref="CD89:CE89"/>
    <mergeCell ref="CF89:CG89"/>
    <mergeCell ref="CH89:CI89"/>
    <mergeCell ref="CJ89:CK89"/>
    <mergeCell ref="CL89:CM89"/>
    <mergeCell ref="CN89:CO89"/>
    <mergeCell ref="CP89:CQ89"/>
    <mergeCell ref="CR89:CS89"/>
    <mergeCell ref="CT89:CU89"/>
    <mergeCell ref="CV89:CW89"/>
    <mergeCell ref="CX89:CY89"/>
    <mergeCell ref="CZ89:DA89"/>
    <mergeCell ref="DB89:DC89"/>
    <mergeCell ref="DD89:DE89"/>
    <mergeCell ref="DF89:DG89"/>
    <mergeCell ref="DH89:DI89"/>
    <mergeCell ref="DJ89:DK89"/>
    <mergeCell ref="DL89:DM89"/>
    <mergeCell ref="DN89:DO89"/>
    <mergeCell ref="DP89:DQ89"/>
    <mergeCell ref="DR89:DS89"/>
    <mergeCell ref="DT89:DU89"/>
    <mergeCell ref="DV89:DW89"/>
    <mergeCell ref="DX89:DY89"/>
    <mergeCell ref="DZ89:EA89"/>
    <mergeCell ref="EB89:EC89"/>
    <mergeCell ref="ED89:EE89"/>
    <mergeCell ref="EF89:EG89"/>
    <mergeCell ref="EH89:EI89"/>
    <mergeCell ref="EJ89:EK89"/>
    <mergeCell ref="EL89:E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BV90:BW90"/>
    <mergeCell ref="BX90:BY90"/>
    <mergeCell ref="BZ90:CA90"/>
    <mergeCell ref="CB90:CC90"/>
    <mergeCell ref="CD90:CE90"/>
    <mergeCell ref="CF90:CG90"/>
    <mergeCell ref="CH90:CI90"/>
    <mergeCell ref="CJ90:CK90"/>
    <mergeCell ref="CL90:CM90"/>
    <mergeCell ref="CN90:CO90"/>
    <mergeCell ref="CP90:CQ90"/>
    <mergeCell ref="CR90:CS90"/>
    <mergeCell ref="CT90:CU90"/>
    <mergeCell ref="CV90:CW90"/>
    <mergeCell ref="CX90:CY90"/>
    <mergeCell ref="CZ90:DA90"/>
    <mergeCell ref="DB90:DC90"/>
    <mergeCell ref="DD90:DE90"/>
    <mergeCell ref="DF90:DG90"/>
    <mergeCell ref="DH90:DI90"/>
    <mergeCell ref="DJ90:DK90"/>
    <mergeCell ref="DL90:DM90"/>
    <mergeCell ref="DN90:DO90"/>
    <mergeCell ref="DP90:DQ90"/>
    <mergeCell ref="DR90:DS90"/>
    <mergeCell ref="DT90:DU90"/>
    <mergeCell ref="DV90:DW90"/>
    <mergeCell ref="DX90:DY90"/>
    <mergeCell ref="DZ90:EA90"/>
    <mergeCell ref="EB90:EC90"/>
    <mergeCell ref="ED90:EE90"/>
    <mergeCell ref="EF90:EG90"/>
    <mergeCell ref="EH90:EI90"/>
    <mergeCell ref="EJ90:EK90"/>
    <mergeCell ref="EL90:EM90"/>
    <mergeCell ref="B91:C91"/>
    <mergeCell ref="D91:E91"/>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BV91:BW91"/>
    <mergeCell ref="BX91:BY91"/>
    <mergeCell ref="BZ91:CA91"/>
    <mergeCell ref="CB91:CC91"/>
    <mergeCell ref="CD91:CE91"/>
    <mergeCell ref="CF91:CG91"/>
    <mergeCell ref="CH91:CI91"/>
    <mergeCell ref="CJ91:CK91"/>
    <mergeCell ref="CL91:CM91"/>
    <mergeCell ref="CN91:CO91"/>
    <mergeCell ref="CP91:CQ91"/>
    <mergeCell ref="CR91:CS91"/>
    <mergeCell ref="CT91:CU91"/>
    <mergeCell ref="CV91:CW91"/>
    <mergeCell ref="CX91:CY91"/>
    <mergeCell ref="CZ91:DA91"/>
    <mergeCell ref="DB91:DC91"/>
    <mergeCell ref="DD91:DE91"/>
    <mergeCell ref="DF91:DG91"/>
    <mergeCell ref="DH91:DI91"/>
    <mergeCell ref="DJ91:DK91"/>
    <mergeCell ref="DL91:DM91"/>
    <mergeCell ref="DN91:DO91"/>
    <mergeCell ref="DP91:DQ91"/>
    <mergeCell ref="DR91:DS91"/>
    <mergeCell ref="DT91:DU91"/>
    <mergeCell ref="DV91:DW91"/>
    <mergeCell ref="DX91:DY91"/>
    <mergeCell ref="DZ91:EA91"/>
    <mergeCell ref="EB91:EC91"/>
    <mergeCell ref="ED91:EE91"/>
    <mergeCell ref="EF91:EG91"/>
    <mergeCell ref="EH91:EI91"/>
    <mergeCell ref="EJ91:EK91"/>
    <mergeCell ref="EL91:EM91"/>
    <mergeCell ref="B92:C92"/>
    <mergeCell ref="D92:E92"/>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I92"/>
    <mergeCell ref="DJ92:DK92"/>
    <mergeCell ref="DL92:DM92"/>
    <mergeCell ref="DN92:DO92"/>
    <mergeCell ref="DP92:DQ92"/>
    <mergeCell ref="DR92:DS92"/>
    <mergeCell ref="DT92:DU92"/>
    <mergeCell ref="DV92:DW92"/>
    <mergeCell ref="DX92:DY92"/>
    <mergeCell ref="DZ92:EA92"/>
    <mergeCell ref="EB92:EC92"/>
    <mergeCell ref="ED92:EE92"/>
    <mergeCell ref="EF92:EG92"/>
    <mergeCell ref="EH92:EI92"/>
    <mergeCell ref="EJ92:EK92"/>
    <mergeCell ref="EL92:EM92"/>
    <mergeCell ref="B93:C93"/>
    <mergeCell ref="D93:E93"/>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I93"/>
    <mergeCell ref="DJ93:DK93"/>
    <mergeCell ref="DL93:DM93"/>
    <mergeCell ref="DN93:DO93"/>
    <mergeCell ref="DP93:DQ93"/>
    <mergeCell ref="DR93:DS93"/>
    <mergeCell ref="DT93:DU93"/>
    <mergeCell ref="DV93:DW93"/>
    <mergeCell ref="DX93:DY93"/>
    <mergeCell ref="DZ93:EA93"/>
    <mergeCell ref="EB93:EC93"/>
    <mergeCell ref="ED93:EE93"/>
    <mergeCell ref="EF93:EG93"/>
    <mergeCell ref="EH93:EI93"/>
    <mergeCell ref="EJ93:EK93"/>
    <mergeCell ref="EL93:EM93"/>
    <mergeCell ref="B94:C94"/>
    <mergeCell ref="D94:E94"/>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I94"/>
    <mergeCell ref="DJ94:DK94"/>
    <mergeCell ref="DL94:DM94"/>
    <mergeCell ref="DN94:DO94"/>
    <mergeCell ref="DP94:DQ94"/>
    <mergeCell ref="DR94:DS94"/>
    <mergeCell ref="DT94:DU94"/>
    <mergeCell ref="DV94:DW94"/>
    <mergeCell ref="DX94:DY94"/>
    <mergeCell ref="DZ94:EA94"/>
    <mergeCell ref="EB94:EC94"/>
    <mergeCell ref="ED94:EE94"/>
    <mergeCell ref="EF94:EG94"/>
    <mergeCell ref="EH94:EI94"/>
    <mergeCell ref="EJ94:EK94"/>
    <mergeCell ref="EL94:EM94"/>
    <mergeCell ref="B95:C95"/>
    <mergeCell ref="D95:E95"/>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BR95:BS95"/>
    <mergeCell ref="BV95:BW95"/>
    <mergeCell ref="BX95:BY95"/>
    <mergeCell ref="BZ95:CA95"/>
    <mergeCell ref="CB95:CC95"/>
    <mergeCell ref="CD95:CE95"/>
    <mergeCell ref="CF95:CG95"/>
    <mergeCell ref="CH95:CI95"/>
    <mergeCell ref="CJ95:CK95"/>
    <mergeCell ref="CL95:CM95"/>
    <mergeCell ref="CN95:CO95"/>
    <mergeCell ref="CP95:CQ95"/>
    <mergeCell ref="CR95:CS95"/>
    <mergeCell ref="CT95:CU95"/>
    <mergeCell ref="CV95:CW95"/>
    <mergeCell ref="CX95:CY95"/>
    <mergeCell ref="CZ95:DA95"/>
    <mergeCell ref="DB95:DC95"/>
    <mergeCell ref="DD95:DE95"/>
    <mergeCell ref="DF95:DG95"/>
    <mergeCell ref="DH95:DI95"/>
    <mergeCell ref="DJ95:DK95"/>
    <mergeCell ref="DL95:DM95"/>
    <mergeCell ref="DN95:DO95"/>
    <mergeCell ref="DP95:DQ95"/>
    <mergeCell ref="DR95:DS95"/>
    <mergeCell ref="DT95:DU95"/>
    <mergeCell ref="DV95:DW95"/>
    <mergeCell ref="DX95:DY95"/>
    <mergeCell ref="DZ95:EA95"/>
    <mergeCell ref="EB95:EC95"/>
    <mergeCell ref="ED95:EE95"/>
    <mergeCell ref="EF95:EG95"/>
    <mergeCell ref="EH95:EI95"/>
    <mergeCell ref="EJ95:EK95"/>
    <mergeCell ref="EL95:E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DR96:DS96"/>
    <mergeCell ref="CV96:CW96"/>
    <mergeCell ref="CX96:CY96"/>
    <mergeCell ref="CZ96:DA96"/>
    <mergeCell ref="DB96:DC96"/>
    <mergeCell ref="DD96:DE96"/>
    <mergeCell ref="DF96:DG96"/>
    <mergeCell ref="DV96:DW96"/>
    <mergeCell ref="DX96:DY96"/>
    <mergeCell ref="DZ96:EA96"/>
    <mergeCell ref="EB96:EC96"/>
    <mergeCell ref="ED96:EE96"/>
    <mergeCell ref="DH96:DI96"/>
    <mergeCell ref="DJ96:DK96"/>
    <mergeCell ref="DL96:DM96"/>
    <mergeCell ref="DN96:DO96"/>
    <mergeCell ref="DP96:DQ96"/>
    <mergeCell ref="EF96:EG96"/>
    <mergeCell ref="EH96:EI96"/>
    <mergeCell ref="EJ96:EK96"/>
    <mergeCell ref="EL96:EM96"/>
    <mergeCell ref="BH100:BI100"/>
    <mergeCell ref="BL100:BM100"/>
    <mergeCell ref="BP100:BQ100"/>
    <mergeCell ref="EB100:EC100"/>
    <mergeCell ref="EJ100:EK100"/>
    <mergeCell ref="DT96:DU96"/>
    <mergeCell ref="BH103:BI103"/>
    <mergeCell ref="BL103:BM103"/>
    <mergeCell ref="BP103:BQ103"/>
    <mergeCell ref="EB103:EC103"/>
    <mergeCell ref="EJ103:EK103"/>
    <mergeCell ref="J110:K110"/>
    <mergeCell ref="P110:Q110"/>
    <mergeCell ref="R110:S110"/>
    <mergeCell ref="T110:U110"/>
    <mergeCell ref="V110:W110"/>
    <mergeCell ref="X110:Y110"/>
    <mergeCell ref="AB110:AC110"/>
    <mergeCell ref="AD110:AE110"/>
    <mergeCell ref="AF110:AG110"/>
    <mergeCell ref="AH110:AI110"/>
    <mergeCell ref="AJ110:AK110"/>
    <mergeCell ref="AL110:AM110"/>
    <mergeCell ref="AN110:AO110"/>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P110:BQ110"/>
    <mergeCell ref="CJ110:CK110"/>
    <mergeCell ref="DD110:DE110"/>
    <mergeCell ref="DF110:DG110"/>
    <mergeCell ref="DH110:DI110"/>
    <mergeCell ref="DJ110:DK110"/>
    <mergeCell ref="DL110:DM110"/>
    <mergeCell ref="DN110:DO110"/>
    <mergeCell ref="DP110:DQ110"/>
    <mergeCell ref="DR110:DS110"/>
    <mergeCell ref="DT110:DU110"/>
    <mergeCell ref="DV110:DW110"/>
    <mergeCell ref="DX110:DY110"/>
    <mergeCell ref="DZ110:EA110"/>
    <mergeCell ref="EB110:EC110"/>
    <mergeCell ref="ED110:EE110"/>
    <mergeCell ref="EF110:EG110"/>
    <mergeCell ref="EJ110:EK110"/>
    <mergeCell ref="C111:F111"/>
    <mergeCell ref="G111:H111"/>
    <mergeCell ref="J111:K111"/>
    <mergeCell ref="L111:W111"/>
    <mergeCell ref="X111:Y111"/>
    <mergeCell ref="AB111:AC111"/>
    <mergeCell ref="AD111:AE111"/>
    <mergeCell ref="AF111:AG111"/>
    <mergeCell ref="AH111:AI111"/>
    <mergeCell ref="AJ111:AK111"/>
    <mergeCell ref="AL111:AM111"/>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P111:BQ111"/>
    <mergeCell ref="CJ111:CK111"/>
    <mergeCell ref="DD111:DE111"/>
    <mergeCell ref="DF111:DG111"/>
    <mergeCell ref="DH111:DI111"/>
    <mergeCell ref="DJ111:DK111"/>
    <mergeCell ref="DL111:DM111"/>
    <mergeCell ref="DN111:DO111"/>
    <mergeCell ref="DP111:DQ111"/>
    <mergeCell ref="DR111:DS111"/>
    <mergeCell ref="DT111:DU111"/>
    <mergeCell ref="DV111:DW111"/>
    <mergeCell ref="DX111:DY111"/>
    <mergeCell ref="DZ111:EA111"/>
    <mergeCell ref="EB111:EC111"/>
    <mergeCell ref="ED111:EE111"/>
    <mergeCell ref="EF111:EG111"/>
    <mergeCell ref="EJ111:EK111"/>
    <mergeCell ref="J112:K112"/>
    <mergeCell ref="V112:W112"/>
    <mergeCell ref="X112:Y112"/>
    <mergeCell ref="AB112:AC112"/>
    <mergeCell ref="AD112:AE112"/>
    <mergeCell ref="AF112:AG112"/>
    <mergeCell ref="AH112:AI112"/>
    <mergeCell ref="AJ112:AK112"/>
    <mergeCell ref="AL112:AM112"/>
    <mergeCell ref="AN112:AO112"/>
    <mergeCell ref="AP112:AQ112"/>
    <mergeCell ref="AR112:AS112"/>
    <mergeCell ref="AT112:AU112"/>
    <mergeCell ref="AV112:AW112"/>
    <mergeCell ref="AX112:AY112"/>
    <mergeCell ref="AZ112:BA112"/>
    <mergeCell ref="BB112:BC112"/>
    <mergeCell ref="BD112:BE112"/>
    <mergeCell ref="BF112:BG112"/>
    <mergeCell ref="BH112:BI112"/>
    <mergeCell ref="BJ112:BK112"/>
    <mergeCell ref="BL112:BM112"/>
    <mergeCell ref="BP112:BQ112"/>
    <mergeCell ref="CJ112:CK112"/>
    <mergeCell ref="DD112:DE112"/>
    <mergeCell ref="DF112:DG112"/>
    <mergeCell ref="DH112:DI112"/>
    <mergeCell ref="DJ112:DK112"/>
    <mergeCell ref="DL112:DM112"/>
    <mergeCell ref="DN112:DO112"/>
    <mergeCell ref="DP112:DQ112"/>
    <mergeCell ref="DR112:DS112"/>
    <mergeCell ref="DT112:DU112"/>
    <mergeCell ref="DV112:DW112"/>
    <mergeCell ref="DX112:DY112"/>
    <mergeCell ref="DZ112:EA112"/>
    <mergeCell ref="EB112:EC112"/>
    <mergeCell ref="ED112:EE112"/>
    <mergeCell ref="EF112:EG112"/>
    <mergeCell ref="EJ112:EK112"/>
    <mergeCell ref="J113:K113"/>
    <mergeCell ref="P113:Q113"/>
    <mergeCell ref="R113:S113"/>
    <mergeCell ref="T113:U113"/>
    <mergeCell ref="V113:W113"/>
    <mergeCell ref="X113:Y113"/>
    <mergeCell ref="AB113:AC113"/>
    <mergeCell ref="AD113:AE113"/>
    <mergeCell ref="AF113:AG113"/>
    <mergeCell ref="AH113:AI113"/>
    <mergeCell ref="AJ113:AK113"/>
    <mergeCell ref="AL113:AM113"/>
    <mergeCell ref="AN113:AO113"/>
    <mergeCell ref="AP113:AQ113"/>
    <mergeCell ref="AR113:AS113"/>
    <mergeCell ref="AT113:AU113"/>
    <mergeCell ref="AV113:AW113"/>
    <mergeCell ref="AX113:AY113"/>
    <mergeCell ref="AZ113:BA113"/>
    <mergeCell ref="BB113:BC113"/>
    <mergeCell ref="BD113:BE113"/>
    <mergeCell ref="BF113:BG113"/>
    <mergeCell ref="BH113:BI113"/>
    <mergeCell ref="BJ113:BK113"/>
    <mergeCell ref="BL113:BM113"/>
    <mergeCell ref="BP113:BQ113"/>
    <mergeCell ref="CJ113:CK113"/>
    <mergeCell ref="DD113:DE113"/>
    <mergeCell ref="DF113:DG113"/>
    <mergeCell ref="DH113:DI113"/>
    <mergeCell ref="DJ113:DK113"/>
    <mergeCell ref="DL113:DM113"/>
    <mergeCell ref="DN113:DO113"/>
    <mergeCell ref="DP113:DQ113"/>
    <mergeCell ref="DR113:DS113"/>
    <mergeCell ref="DT113:DU113"/>
    <mergeCell ref="DV113:DW113"/>
    <mergeCell ref="DX113:DY113"/>
    <mergeCell ref="DZ113:EA113"/>
    <mergeCell ref="EB113:EC113"/>
    <mergeCell ref="ED113:EE113"/>
    <mergeCell ref="EF113:EG113"/>
    <mergeCell ref="EJ113:EK113"/>
    <mergeCell ref="J114:K114"/>
    <mergeCell ref="P114:Q114"/>
    <mergeCell ref="R114:S114"/>
    <mergeCell ref="T114:U114"/>
    <mergeCell ref="V114:W114"/>
    <mergeCell ref="X114:Y114"/>
    <mergeCell ref="AB114:AC114"/>
    <mergeCell ref="AD114:AE114"/>
    <mergeCell ref="AF114:AG114"/>
    <mergeCell ref="AH114:AI114"/>
    <mergeCell ref="AJ114:AK114"/>
    <mergeCell ref="AL114:AM114"/>
    <mergeCell ref="AN114:AO114"/>
    <mergeCell ref="AP114:AQ114"/>
    <mergeCell ref="AR114:AS114"/>
    <mergeCell ref="AT114:AU114"/>
    <mergeCell ref="AV114:AW114"/>
    <mergeCell ref="AX114:AY114"/>
    <mergeCell ref="AZ114:BA114"/>
    <mergeCell ref="BB114:BC114"/>
    <mergeCell ref="BD114:BE114"/>
    <mergeCell ref="BF114:BG114"/>
    <mergeCell ref="BH114:BI114"/>
    <mergeCell ref="BJ114:BK114"/>
    <mergeCell ref="BL114:BM114"/>
    <mergeCell ref="CD114:CE114"/>
    <mergeCell ref="DD114:DE114"/>
    <mergeCell ref="DF114:DG114"/>
    <mergeCell ref="DH114:DI114"/>
    <mergeCell ref="DJ114:DK114"/>
    <mergeCell ref="DL114:DM114"/>
    <mergeCell ref="DN114:DO114"/>
    <mergeCell ref="DP114:DQ114"/>
    <mergeCell ref="DR114:DS114"/>
    <mergeCell ref="DT114:DU114"/>
    <mergeCell ref="DV114:DW114"/>
    <mergeCell ref="DX114:DY114"/>
    <mergeCell ref="DZ114:EA114"/>
    <mergeCell ref="EB114:EC114"/>
    <mergeCell ref="ED114:EE114"/>
    <mergeCell ref="EF114:EG114"/>
    <mergeCell ref="C115:F115"/>
    <mergeCell ref="G115:H115"/>
    <mergeCell ref="J115:K115"/>
    <mergeCell ref="L115:W115"/>
    <mergeCell ref="X115:Y115"/>
    <mergeCell ref="AB115:AC115"/>
    <mergeCell ref="AD115:AE115"/>
    <mergeCell ref="AF115:AG115"/>
    <mergeCell ref="AH115:AI115"/>
    <mergeCell ref="AJ115:AK115"/>
    <mergeCell ref="AL115:AM115"/>
    <mergeCell ref="AN115:AO115"/>
    <mergeCell ref="AP115:AQ115"/>
    <mergeCell ref="AR115:AS115"/>
    <mergeCell ref="AT115:AU115"/>
    <mergeCell ref="AV115:AW115"/>
    <mergeCell ref="AX115:AY115"/>
    <mergeCell ref="AZ115:BA115"/>
    <mergeCell ref="BB115:BC115"/>
    <mergeCell ref="BD115:BE115"/>
    <mergeCell ref="BF115:BG115"/>
    <mergeCell ref="BH115:BI115"/>
    <mergeCell ref="BJ115:BK115"/>
    <mergeCell ref="BL115:BM115"/>
    <mergeCell ref="CD115:CE115"/>
    <mergeCell ref="DD115:DE115"/>
    <mergeCell ref="DF115:DG115"/>
    <mergeCell ref="DH115:DI115"/>
    <mergeCell ref="DJ115:DK115"/>
    <mergeCell ref="DL115:DM115"/>
    <mergeCell ref="DN115:DO115"/>
    <mergeCell ref="DP115:DQ115"/>
    <mergeCell ref="DR115:DS115"/>
    <mergeCell ref="DT115:DU115"/>
    <mergeCell ref="DV115:DW115"/>
    <mergeCell ref="DX115:DY115"/>
    <mergeCell ref="DZ115:EA115"/>
    <mergeCell ref="EB115:EC115"/>
    <mergeCell ref="ED115:EE115"/>
    <mergeCell ref="EF115:EG115"/>
    <mergeCell ref="J116:K116"/>
    <mergeCell ref="V116:W116"/>
    <mergeCell ref="X116:Y116"/>
    <mergeCell ref="AB116:AC116"/>
    <mergeCell ref="AD116:AE116"/>
    <mergeCell ref="AF116:AG116"/>
    <mergeCell ref="AH116:AI116"/>
    <mergeCell ref="AJ116:AK116"/>
    <mergeCell ref="AL116:AM116"/>
    <mergeCell ref="AN116:AO116"/>
    <mergeCell ref="AP116:AQ116"/>
    <mergeCell ref="AR116:AS116"/>
    <mergeCell ref="AT116:AU116"/>
    <mergeCell ref="AV116:AW116"/>
    <mergeCell ref="AX116:AY116"/>
    <mergeCell ref="AZ116:BA116"/>
    <mergeCell ref="BB116:BC116"/>
    <mergeCell ref="BD116:BE116"/>
    <mergeCell ref="BF116:BG116"/>
    <mergeCell ref="BH116:BI116"/>
    <mergeCell ref="BJ116:BK116"/>
    <mergeCell ref="BL116:BM116"/>
    <mergeCell ref="CD116:CE116"/>
    <mergeCell ref="DD116:DE116"/>
    <mergeCell ref="DF116:DG116"/>
    <mergeCell ref="DH116:DI116"/>
    <mergeCell ref="DJ116:DK116"/>
    <mergeCell ref="DL116:DM116"/>
    <mergeCell ref="DN116:DO116"/>
    <mergeCell ref="DP116:DQ116"/>
    <mergeCell ref="DR116:DS116"/>
    <mergeCell ref="DT116:DU116"/>
    <mergeCell ref="DV116:DW116"/>
    <mergeCell ref="DX116:DY116"/>
    <mergeCell ref="DZ116:EA116"/>
    <mergeCell ref="EB116:EC116"/>
    <mergeCell ref="ED116:EE116"/>
    <mergeCell ref="EF116:EG116"/>
    <mergeCell ref="J117:K117"/>
    <mergeCell ref="P117:Q117"/>
    <mergeCell ref="R117:S117"/>
    <mergeCell ref="T117:U117"/>
    <mergeCell ref="V117:W117"/>
    <mergeCell ref="X117:Y117"/>
    <mergeCell ref="AB117:AC117"/>
    <mergeCell ref="AD117:AE117"/>
    <mergeCell ref="AF117:AG117"/>
    <mergeCell ref="AH117:AI117"/>
    <mergeCell ref="AJ117:AK117"/>
    <mergeCell ref="AL117:AM117"/>
    <mergeCell ref="AN117:AO117"/>
    <mergeCell ref="AP117:AQ117"/>
    <mergeCell ref="AR117:AS117"/>
    <mergeCell ref="AT117:AU117"/>
    <mergeCell ref="AV117:AW117"/>
    <mergeCell ref="AX117:AY117"/>
    <mergeCell ref="AZ117:BA117"/>
    <mergeCell ref="BB117:BC117"/>
    <mergeCell ref="BD117:BE117"/>
    <mergeCell ref="BF117:BG117"/>
    <mergeCell ref="BH117:BI117"/>
    <mergeCell ref="BJ117:BK117"/>
    <mergeCell ref="BL117:BM117"/>
    <mergeCell ref="CD117:CE117"/>
    <mergeCell ref="DD117:DE117"/>
    <mergeCell ref="DF117:DG117"/>
    <mergeCell ref="DH117:DI117"/>
    <mergeCell ref="DJ117:DK117"/>
    <mergeCell ref="DL117:DM117"/>
    <mergeCell ref="DN117:DO117"/>
    <mergeCell ref="DP117:DQ117"/>
    <mergeCell ref="DR117:DS117"/>
    <mergeCell ref="DT117:DU117"/>
    <mergeCell ref="DV117:DW117"/>
    <mergeCell ref="DX117:DY117"/>
    <mergeCell ref="DZ117:EA117"/>
    <mergeCell ref="EB117:EC117"/>
    <mergeCell ref="ED117:EE117"/>
    <mergeCell ref="EF117:EG117"/>
    <mergeCell ref="P118:Q118"/>
    <mergeCell ref="R118:S118"/>
    <mergeCell ref="T118:U118"/>
    <mergeCell ref="V118:W118"/>
    <mergeCell ref="AD118:AE118"/>
    <mergeCell ref="AF118:AG118"/>
    <mergeCell ref="AH118:AI118"/>
    <mergeCell ref="AJ118:AK118"/>
    <mergeCell ref="AL118:AM118"/>
    <mergeCell ref="AN118:AO118"/>
    <mergeCell ref="AP118:AQ118"/>
    <mergeCell ref="AR118:AS118"/>
    <mergeCell ref="AT118:AU118"/>
    <mergeCell ref="AV118:AW118"/>
    <mergeCell ref="AX118:AY118"/>
    <mergeCell ref="AZ118:BA118"/>
    <mergeCell ref="BB118:BC118"/>
    <mergeCell ref="BD118:BE118"/>
    <mergeCell ref="BF118:BG118"/>
    <mergeCell ref="BJ118:BK118"/>
    <mergeCell ref="BL118:BM118"/>
    <mergeCell ref="BN118:BO118"/>
    <mergeCell ref="DD118:DE118"/>
    <mergeCell ref="DF118:DG118"/>
    <mergeCell ref="DH118:DI118"/>
    <mergeCell ref="DJ118:DK118"/>
    <mergeCell ref="DL118:DM118"/>
    <mergeCell ref="DN118:DO118"/>
    <mergeCell ref="DP118:DQ118"/>
    <mergeCell ref="DR118:DS118"/>
    <mergeCell ref="DT118:DU118"/>
    <mergeCell ref="DV118:DW118"/>
    <mergeCell ref="DX118:DY118"/>
    <mergeCell ref="DZ118:EA118"/>
    <mergeCell ref="ED118:EE118"/>
    <mergeCell ref="EF118:EG118"/>
    <mergeCell ref="EH118:EI118"/>
    <mergeCell ref="C119:F119"/>
    <mergeCell ref="G119:H119"/>
    <mergeCell ref="L119:W119"/>
    <mergeCell ref="AD119:AE119"/>
    <mergeCell ref="AF119:AG119"/>
    <mergeCell ref="AH119:AI119"/>
    <mergeCell ref="AJ119:AK119"/>
    <mergeCell ref="AL119:AM119"/>
    <mergeCell ref="AN119:AO119"/>
    <mergeCell ref="AP119:AQ119"/>
    <mergeCell ref="AR119:AS119"/>
    <mergeCell ref="AT119:AU119"/>
    <mergeCell ref="AV119:AW119"/>
    <mergeCell ref="AX119:AY119"/>
    <mergeCell ref="AZ119:BA119"/>
    <mergeCell ref="BB119:BC119"/>
    <mergeCell ref="BD119:BE119"/>
    <mergeCell ref="BF119:BG119"/>
    <mergeCell ref="BJ119:BK119"/>
    <mergeCell ref="BL119:BM119"/>
    <mergeCell ref="BN119:BO119"/>
    <mergeCell ref="DD119:DE119"/>
    <mergeCell ref="DF119:DG119"/>
    <mergeCell ref="DH119:DI119"/>
    <mergeCell ref="DJ119:DK119"/>
    <mergeCell ref="DL119:DM119"/>
    <mergeCell ref="DN119:DO119"/>
    <mergeCell ref="DP119:DQ119"/>
    <mergeCell ref="DR119:DS119"/>
    <mergeCell ref="DT119:DU119"/>
    <mergeCell ref="DV119:DW119"/>
    <mergeCell ref="DX119:DY119"/>
    <mergeCell ref="DZ119:EA119"/>
    <mergeCell ref="ED119:EE119"/>
    <mergeCell ref="EF119:EG119"/>
    <mergeCell ref="EH119:EI119"/>
    <mergeCell ref="V120:W120"/>
    <mergeCell ref="AD120:AE120"/>
    <mergeCell ref="AF120:AG120"/>
    <mergeCell ref="AH120:AI120"/>
    <mergeCell ref="AJ120:AK120"/>
    <mergeCell ref="AL120:AM120"/>
    <mergeCell ref="AN120:AO120"/>
    <mergeCell ref="AP120:AQ120"/>
    <mergeCell ref="AR120:AS120"/>
    <mergeCell ref="AT120:AU120"/>
    <mergeCell ref="AV120:AW120"/>
    <mergeCell ref="AX120:AY120"/>
    <mergeCell ref="AZ120:BA120"/>
    <mergeCell ref="BB120:BC120"/>
    <mergeCell ref="BD120:BE120"/>
    <mergeCell ref="BF120:BG120"/>
    <mergeCell ref="BJ120:BK120"/>
    <mergeCell ref="BL120:BM120"/>
    <mergeCell ref="DT120:DU120"/>
    <mergeCell ref="DV120:DW120"/>
    <mergeCell ref="DX120:DY120"/>
    <mergeCell ref="BN120:BO120"/>
    <mergeCell ref="DD120:DE120"/>
    <mergeCell ref="DF120:DG120"/>
    <mergeCell ref="DH120:DI120"/>
    <mergeCell ref="DJ120:DK120"/>
    <mergeCell ref="DL120:DM120"/>
    <mergeCell ref="DZ120:EA120"/>
    <mergeCell ref="ED120:EE120"/>
    <mergeCell ref="EF120:EG120"/>
    <mergeCell ref="EH120:EI120"/>
    <mergeCell ref="B121:Y121"/>
    <mergeCell ref="AP121:AS121"/>
    <mergeCell ref="CN121:CQ121"/>
    <mergeCell ref="DN120:DO120"/>
    <mergeCell ref="DP120:DQ120"/>
    <mergeCell ref="DR120:DS12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2" tint="-0.24997000396251678"/>
  </sheetPr>
  <dimension ref="A1:N35"/>
  <sheetViews>
    <sheetView zoomScalePageLayoutView="0" workbookViewId="0" topLeftCell="A1">
      <selection activeCell="G12" sqref="G12"/>
    </sheetView>
  </sheetViews>
  <sheetFormatPr defaultColWidth="9.00390625" defaultRowHeight="16.5"/>
  <cols>
    <col min="1" max="1" width="25.50390625" style="0" customWidth="1"/>
    <col min="2" max="3" width="8.875" style="0" hidden="1" customWidth="1"/>
    <col min="4" max="4" width="10.50390625" style="0" hidden="1" customWidth="1"/>
    <col min="5" max="6" width="12.25390625" style="0" customWidth="1"/>
    <col min="8" max="8" width="10.00390625" style="0" customWidth="1"/>
    <col min="10" max="10" width="9.875" style="0" customWidth="1"/>
    <col min="11" max="11" width="0" style="0" hidden="1" customWidth="1"/>
    <col min="12" max="12" width="15.375" style="0" customWidth="1"/>
    <col min="13" max="13" width="9.50390625" style="0" customWidth="1"/>
  </cols>
  <sheetData>
    <row r="1" spans="1:9" ht="24" customHeight="1">
      <c r="A1" s="271" t="s">
        <v>201</v>
      </c>
      <c r="I1" s="274" t="s">
        <v>196</v>
      </c>
    </row>
    <row r="2" spans="1:7" ht="21" customHeight="1">
      <c r="A2" s="271"/>
      <c r="C2" s="301"/>
      <c r="D2" s="301"/>
      <c r="E2" s="301" t="s">
        <v>363</v>
      </c>
      <c r="F2" s="301"/>
      <c r="G2" s="301" t="s">
        <v>238</v>
      </c>
    </row>
    <row r="3" spans="2:13" ht="15.75" customHeight="1">
      <c r="B3" s="294" t="s">
        <v>185</v>
      </c>
      <c r="C3" s="294" t="s">
        <v>186</v>
      </c>
      <c r="D3" s="294" t="s">
        <v>187</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480</v>
      </c>
      <c r="C4" s="262">
        <f>'2學會成本調整公式 '!J17</f>
        <v>240</v>
      </c>
      <c r="D4" s="263">
        <f>B4-C4</f>
        <v>240</v>
      </c>
      <c r="E4" s="263"/>
      <c r="F4" s="64"/>
      <c r="G4" s="290" t="s">
        <v>224</v>
      </c>
      <c r="H4" s="291"/>
      <c r="I4" s="291"/>
      <c r="J4" s="291"/>
      <c r="K4" s="291"/>
      <c r="L4" s="291"/>
      <c r="M4" s="292"/>
    </row>
    <row r="5" spans="1:14" ht="15.75" customHeight="1">
      <c r="A5" s="295" t="str">
        <f>'2學會成本調整公式 '!B18</f>
        <v>〔二〕術科成本費</v>
      </c>
      <c r="B5" s="285">
        <f>'2學會成本調整公式 '!I18</f>
        <v>4800</v>
      </c>
      <c r="C5" s="285">
        <f>'2學會成本調整公式 '!J19</f>
        <v>4256</v>
      </c>
      <c r="D5" s="287">
        <f aca="true" t="shared" si="0" ref="D5:D31">B5-C5</f>
        <v>544</v>
      </c>
      <c r="E5" s="287">
        <f>B5-2500</f>
        <v>2300</v>
      </c>
      <c r="F5" s="287">
        <f>C5-2500</f>
        <v>1756</v>
      </c>
      <c r="G5" s="296" t="s">
        <v>225</v>
      </c>
      <c r="H5" s="297"/>
      <c r="I5" s="297"/>
      <c r="J5" s="297"/>
      <c r="K5" s="297"/>
      <c r="L5" s="297"/>
      <c r="M5" s="298"/>
      <c r="N5" t="s">
        <v>351</v>
      </c>
    </row>
    <row r="6" spans="1:13" ht="15.75" customHeight="1">
      <c r="A6" s="64" t="str">
        <f>'2學會成本調整公式 '!B20</f>
        <v>〔三〕行政人員薪資</v>
      </c>
      <c r="B6" s="262">
        <f>'2學會成本調整公式 '!I20</f>
        <v>1926.6666666666667</v>
      </c>
      <c r="C6" s="262">
        <f>'2學會成本調整公式 '!J21</f>
        <v>3702.8571428571427</v>
      </c>
      <c r="D6" s="263">
        <f t="shared" si="0"/>
        <v>-1776.190476190476</v>
      </c>
      <c r="E6" s="263"/>
      <c r="F6" s="64"/>
      <c r="G6" s="290" t="s">
        <v>223</v>
      </c>
      <c r="H6" s="291"/>
      <c r="I6" s="291"/>
      <c r="J6" s="291"/>
      <c r="K6" s="291"/>
      <c r="L6" s="291"/>
      <c r="M6" s="292"/>
    </row>
    <row r="7" spans="1:13" ht="15.75" customHeight="1">
      <c r="A7" s="295" t="str">
        <f>'2學會成本調整公式 '!B23</f>
        <v>〔四〕職員年終獎金</v>
      </c>
      <c r="B7" s="285">
        <f>'2學會成本調整公式 '!I23</f>
        <v>240.83333333333334</v>
      </c>
      <c r="C7" s="285">
        <f>'2學會成本調整公式 '!J24</f>
        <v>462.85714285714283</v>
      </c>
      <c r="D7" s="287">
        <f t="shared" si="0"/>
        <v>-222.0238095238095</v>
      </c>
      <c r="E7" s="287"/>
      <c r="F7" s="295"/>
      <c r="G7" s="296" t="s">
        <v>226</v>
      </c>
      <c r="H7" s="297"/>
      <c r="I7" s="297"/>
      <c r="J7" s="297"/>
      <c r="K7" s="297"/>
      <c r="L7" s="297"/>
      <c r="M7" s="298"/>
    </row>
    <row r="8" spans="1:13" ht="15.75" customHeight="1">
      <c r="A8" s="64" t="str">
        <f>'2學會成本調整公式 '!B25</f>
        <v>〔四-1〕教練年終獎金</v>
      </c>
      <c r="B8" s="262">
        <f>'2學會成本調整公式 '!I25</f>
        <v>600</v>
      </c>
      <c r="C8" s="262">
        <f>'2學會成本調整公式 '!J26</f>
        <v>532</v>
      </c>
      <c r="D8" s="263">
        <f t="shared" si="0"/>
        <v>68</v>
      </c>
      <c r="E8" s="263"/>
      <c r="F8" s="64"/>
      <c r="G8" s="290" t="s">
        <v>228</v>
      </c>
      <c r="H8" s="291"/>
      <c r="I8" s="291"/>
      <c r="J8" s="291"/>
      <c r="K8" s="291"/>
      <c r="L8" s="291"/>
      <c r="M8" s="292"/>
    </row>
    <row r="9" spans="1:13" ht="15.75" customHeight="1">
      <c r="A9" s="295" t="str">
        <f>'2學會成本調整公式 '!B27</f>
        <v>〔五〕員工福利費</v>
      </c>
      <c r="B9" s="285">
        <f>'2學會成本調整公式 '!I27</f>
        <v>122</v>
      </c>
      <c r="C9" s="285">
        <f>'2學會成本調整公式 '!J28</f>
        <v>240</v>
      </c>
      <c r="D9" s="287">
        <f t="shared" si="0"/>
        <v>-118</v>
      </c>
      <c r="E9" s="287"/>
      <c r="F9" s="295"/>
      <c r="G9" s="296" t="s">
        <v>231</v>
      </c>
      <c r="H9" s="297"/>
      <c r="I9" s="297"/>
      <c r="J9" s="297"/>
      <c r="K9" s="297"/>
      <c r="L9" s="297"/>
      <c r="M9" s="298"/>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290" t="s">
        <v>233</v>
      </c>
      <c r="H10" s="291"/>
      <c r="I10" s="291"/>
      <c r="J10" s="291"/>
      <c r="K10" s="291"/>
      <c r="L10" s="291"/>
      <c r="M10" s="292"/>
    </row>
    <row r="11" spans="1:14"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296" t="s">
        <v>234</v>
      </c>
      <c r="H11" s="297"/>
      <c r="I11" s="297"/>
      <c r="J11" s="297"/>
      <c r="K11" s="297"/>
      <c r="L11" s="297"/>
      <c r="M11" s="298"/>
      <c r="N11" t="s">
        <v>352</v>
      </c>
    </row>
    <row r="12" spans="1:14" ht="15.75" customHeight="1">
      <c r="A12" s="64" t="str">
        <f>'2學會成本調整公式 '!B33</f>
        <v>〔七〕員工勞保費</v>
      </c>
      <c r="B12" s="262">
        <f>'2學會成本調整公式 '!I33</f>
        <v>143.95333333333335</v>
      </c>
      <c r="C12" s="262">
        <f>'2學會成本調整公式 '!J34</f>
        <v>333.2914285714286</v>
      </c>
      <c r="D12" s="965">
        <f t="shared" si="0"/>
        <v>-189.33809523809524</v>
      </c>
      <c r="E12" s="263">
        <f t="shared" si="1"/>
        <v>143.95333333333335</v>
      </c>
      <c r="F12" s="263">
        <f t="shared" si="1"/>
        <v>333.2914285714286</v>
      </c>
      <c r="G12" s="290" t="s">
        <v>236</v>
      </c>
      <c r="H12" s="291"/>
      <c r="I12" s="291"/>
      <c r="J12" s="291"/>
      <c r="K12" s="291"/>
      <c r="L12" s="291"/>
      <c r="M12" s="292"/>
      <c r="N12" t="s">
        <v>353</v>
      </c>
    </row>
    <row r="13" spans="1:14" ht="15.75" customHeight="1">
      <c r="A13" s="295" t="str">
        <f>'2學會成本調整公式 '!B36</f>
        <v>〔八〕員工健保費</v>
      </c>
      <c r="B13" s="285">
        <f>'2學會成本調整公式 '!I36</f>
        <v>96.44666666666667</v>
      </c>
      <c r="C13" s="285">
        <f>'2學會成本調整公式 '!J37</f>
        <v>220.18285714285713</v>
      </c>
      <c r="D13" s="286">
        <f t="shared" si="0"/>
        <v>-123.73619047619046</v>
      </c>
      <c r="E13" s="287">
        <f t="shared" si="1"/>
        <v>96.44666666666667</v>
      </c>
      <c r="F13" s="287">
        <f t="shared" si="1"/>
        <v>220.18285714285713</v>
      </c>
      <c r="G13" s="296" t="s">
        <v>237</v>
      </c>
      <c r="H13" s="297"/>
      <c r="I13" s="297"/>
      <c r="J13" s="297"/>
      <c r="K13" s="297"/>
      <c r="L13" s="297"/>
      <c r="M13" s="298"/>
      <c r="N13" t="s">
        <v>354</v>
      </c>
    </row>
    <row r="14" spans="1:14"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303" t="s">
        <v>234</v>
      </c>
      <c r="H14" s="291"/>
      <c r="I14" s="291"/>
      <c r="J14" s="291"/>
      <c r="K14" s="291"/>
      <c r="L14" s="291"/>
      <c r="M14" s="292"/>
      <c r="N14" t="s">
        <v>355</v>
      </c>
    </row>
    <row r="15" spans="1:13" ht="15.75" customHeight="1">
      <c r="A15" s="295" t="str">
        <f>'2學會成本調整公式 '!B40</f>
        <v>〔九〕行政管理費</v>
      </c>
      <c r="B15" s="302">
        <f>'2學會成本調整公式 '!I40</f>
        <v>966.6666666666666</v>
      </c>
      <c r="C15" s="285">
        <f>'2學會成本調整公式 '!J41</f>
        <v>1628.5714285714287</v>
      </c>
      <c r="D15" s="287">
        <f t="shared" si="0"/>
        <v>-661.904761904762</v>
      </c>
      <c r="E15" s="287"/>
      <c r="F15" s="295"/>
      <c r="G15" s="296" t="s">
        <v>242</v>
      </c>
      <c r="H15" s="297"/>
      <c r="I15" s="297"/>
      <c r="J15" s="297"/>
      <c r="K15" s="297"/>
      <c r="L15" s="297"/>
      <c r="M15" s="298"/>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290" t="s">
        <v>243</v>
      </c>
      <c r="H16" s="291"/>
      <c r="I16" s="291"/>
      <c r="J16" s="291"/>
      <c r="K16" s="291"/>
      <c r="L16" s="291"/>
      <c r="M16" s="292"/>
    </row>
    <row r="17" spans="1:13" ht="15.75" customHeight="1">
      <c r="A17" s="295" t="str">
        <f>'2學會成本調整公式 '!B44</f>
        <v>〔十一〕場地維護費</v>
      </c>
      <c r="B17" s="285">
        <f>'2學會成本調整公式 '!I44</f>
        <v>131.38888888888889</v>
      </c>
      <c r="C17" s="285">
        <f>'2學會成本調整公式 '!J45</f>
        <v>248.78571428571428</v>
      </c>
      <c r="D17" s="287">
        <f t="shared" si="0"/>
        <v>-117.39682539682539</v>
      </c>
      <c r="E17" s="287"/>
      <c r="F17" s="295"/>
      <c r="G17" s="296" t="s">
        <v>244</v>
      </c>
      <c r="H17" s="297"/>
      <c r="I17" s="297"/>
      <c r="J17" s="297"/>
      <c r="K17" s="297"/>
      <c r="L17" s="297"/>
      <c r="M17" s="298"/>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290" t="s">
        <v>245</v>
      </c>
      <c r="H18" s="291"/>
      <c r="I18" s="291"/>
      <c r="J18" s="291"/>
      <c r="K18" s="291"/>
      <c r="L18" s="291"/>
      <c r="M18" s="292"/>
    </row>
    <row r="19" spans="1:14"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296" t="s">
        <v>246</v>
      </c>
      <c r="H19" s="297"/>
      <c r="I19" s="297"/>
      <c r="J19" s="297"/>
      <c r="K19" s="297"/>
      <c r="L19" s="297"/>
      <c r="M19" s="298"/>
      <c r="N19" t="s">
        <v>356</v>
      </c>
    </row>
    <row r="20" spans="1:13" ht="15.75" customHeight="1">
      <c r="A20" s="64" t="str">
        <f>'2學會成本調整公式 '!B50</f>
        <v>〔十四〕牌照稅及燃料費</v>
      </c>
      <c r="B20" s="262">
        <f>'2學會成本調整公式 '!I50</f>
        <v>198.66666666666666</v>
      </c>
      <c r="C20" s="262">
        <f>'2學會成本調整公式 '!J51</f>
        <v>272.45714285714286</v>
      </c>
      <c r="D20" s="952">
        <f t="shared" si="0"/>
        <v>-73.7904761904762</v>
      </c>
      <c r="E20" s="263"/>
      <c r="F20" s="64"/>
      <c r="G20" s="290" t="s">
        <v>247</v>
      </c>
      <c r="H20" s="291"/>
      <c r="I20" s="291"/>
      <c r="J20" s="291"/>
      <c r="K20" s="291"/>
      <c r="L20" s="291"/>
      <c r="M20" s="292"/>
    </row>
    <row r="21" spans="1:13" ht="15.75" customHeight="1">
      <c r="A21" s="295" t="str">
        <f>'2學會成本調整公式 '!B52</f>
        <v>〔十五〕場內車輛保險費</v>
      </c>
      <c r="B21" s="285">
        <f>'2學會成本調整公式 '!I52</f>
        <v>69.66666666666667</v>
      </c>
      <c r="C21" s="285">
        <f>'2學會成本調整公式 '!J53</f>
        <v>95.54285714285714</v>
      </c>
      <c r="D21" s="287">
        <f t="shared" si="0"/>
        <v>-25.876190476190473</v>
      </c>
      <c r="E21" s="287"/>
      <c r="F21" s="295"/>
      <c r="G21" s="296" t="s">
        <v>207</v>
      </c>
      <c r="H21" s="297"/>
      <c r="I21" s="297"/>
      <c r="J21" s="297"/>
      <c r="K21" s="297"/>
      <c r="L21" s="297"/>
      <c r="M21" s="298"/>
    </row>
    <row r="22" spans="1:13" ht="15.75" customHeight="1">
      <c r="A22" s="950" t="str">
        <f>'2學會成本調整公式 '!B54</f>
        <v>〔十六〕場地租賃費</v>
      </c>
      <c r="B22" s="951">
        <f>'2學會成本調整公式 '!I54</f>
        <v>1333.3333333333333</v>
      </c>
      <c r="C22" s="951">
        <f>'2學會成本調整公式 '!J55</f>
        <v>1714.2857142857142</v>
      </c>
      <c r="D22" s="952">
        <f t="shared" si="0"/>
        <v>-380.95238095238096</v>
      </c>
      <c r="E22" s="952"/>
      <c r="F22" s="950"/>
      <c r="G22" s="303" t="s">
        <v>251</v>
      </c>
      <c r="H22" s="953"/>
      <c r="I22" s="953"/>
      <c r="J22" s="953"/>
      <c r="K22" s="953"/>
      <c r="L22" s="953"/>
      <c r="M22" s="954"/>
    </row>
    <row r="23" spans="1:14" ht="15.75" customHeight="1">
      <c r="A23" s="957" t="str">
        <f>'2學會成本調整公式 '!B56</f>
        <v>〔十七〕教練退休準備金</v>
      </c>
      <c r="B23" s="958">
        <f>'2學會成本調整公式 '!I56</f>
        <v>288</v>
      </c>
      <c r="C23" s="958">
        <f>'2學會成本調整公式 '!J57</f>
        <v>255.35999999999999</v>
      </c>
      <c r="D23" s="959">
        <f t="shared" si="0"/>
        <v>32.640000000000015</v>
      </c>
      <c r="E23" s="959">
        <f>B23</f>
        <v>288</v>
      </c>
      <c r="F23" s="959">
        <f>C23</f>
        <v>255.35999999999999</v>
      </c>
      <c r="G23" s="960" t="s">
        <v>252</v>
      </c>
      <c r="H23" s="961"/>
      <c r="I23" s="961"/>
      <c r="J23" s="961"/>
      <c r="K23" s="961"/>
      <c r="L23" s="961"/>
      <c r="M23" s="962"/>
      <c r="N23" t="s">
        <v>357</v>
      </c>
    </row>
    <row r="24" spans="1:14" ht="15.75" customHeight="1">
      <c r="A24" s="950" t="str">
        <f>'2學會成本調整公式 '!B59</f>
        <v>〔十八〕員工退休準備金</v>
      </c>
      <c r="B24" s="951">
        <f>'2學會成本調整公式 '!I59</f>
        <v>115.6</v>
      </c>
      <c r="C24" s="951">
        <f>'2學會成本調整公式 '!J60</f>
        <v>222.17142857142858</v>
      </c>
      <c r="D24" s="952">
        <f t="shared" si="0"/>
        <v>-106.57142857142858</v>
      </c>
      <c r="E24" s="952">
        <f>B24</f>
        <v>115.6</v>
      </c>
      <c r="F24" s="952">
        <f>C24</f>
        <v>222.17142857142858</v>
      </c>
      <c r="G24" s="303" t="s">
        <v>253</v>
      </c>
      <c r="H24" s="953"/>
      <c r="I24" s="953"/>
      <c r="J24" s="953"/>
      <c r="K24" s="953"/>
      <c r="L24" s="953"/>
      <c r="M24" s="954"/>
      <c r="N24" t="s">
        <v>358</v>
      </c>
    </row>
    <row r="25" spans="1:14" ht="15.75" customHeight="1">
      <c r="A25" s="957" t="str">
        <f>'2學會成本調整公式 '!B61</f>
        <v>〔十九〕車輛折舊費上限</v>
      </c>
      <c r="B25" s="958">
        <f>'2學會成本調整公式 '!I61</f>
        <v>0</v>
      </c>
      <c r="C25" s="958">
        <f>'2學會成本調整公式 '!J62</f>
        <v>0</v>
      </c>
      <c r="D25" s="959">
        <f t="shared" si="0"/>
        <v>0</v>
      </c>
      <c r="E25" s="959">
        <f>B25</f>
        <v>0</v>
      </c>
      <c r="F25" s="959"/>
      <c r="G25" s="960" t="s">
        <v>254</v>
      </c>
      <c r="H25" s="961"/>
      <c r="I25" s="961"/>
      <c r="J25" s="961"/>
      <c r="K25" s="961"/>
      <c r="L25" s="961"/>
      <c r="M25" s="962"/>
      <c r="N25" t="s">
        <v>359</v>
      </c>
    </row>
    <row r="26" spans="1:14" ht="15.75" customHeight="1">
      <c r="A26" s="950" t="str">
        <f>'2學會成本調整公式 '!B62</f>
        <v>〔十九-1〕車輛折舊費下限</v>
      </c>
      <c r="B26" s="951"/>
      <c r="C26" s="470" t="s">
        <v>219</v>
      </c>
      <c r="D26" s="955"/>
      <c r="E26" s="955"/>
      <c r="F26" s="952">
        <f>C25</f>
        <v>0</v>
      </c>
      <c r="G26" s="956" t="s">
        <v>219</v>
      </c>
      <c r="H26" s="953"/>
      <c r="I26" s="953"/>
      <c r="J26" s="953"/>
      <c r="K26" s="953"/>
      <c r="L26" s="953"/>
      <c r="M26" s="954"/>
      <c r="N26" t="s">
        <v>360</v>
      </c>
    </row>
    <row r="27" spans="1:14" ht="15.75" customHeight="1">
      <c r="A27" s="957" t="str">
        <f>'2學會成本調整公式 '!B63</f>
        <v>〔二十〕場考考驗費</v>
      </c>
      <c r="B27" s="958">
        <f>'2學會成本調整公式 '!I63</f>
        <v>50</v>
      </c>
      <c r="C27" s="958">
        <f>'2學會成本調整公式 '!J63</f>
        <v>50</v>
      </c>
      <c r="D27" s="959">
        <f t="shared" si="0"/>
        <v>0</v>
      </c>
      <c r="E27" s="959">
        <f aca="true" t="shared" si="2" ref="E27:F30">B27</f>
        <v>50</v>
      </c>
      <c r="F27" s="959">
        <f t="shared" si="2"/>
        <v>50</v>
      </c>
      <c r="G27" s="963" t="s">
        <v>255</v>
      </c>
      <c r="H27" s="961"/>
      <c r="I27" s="961"/>
      <c r="J27" s="961"/>
      <c r="K27" s="961"/>
      <c r="L27" s="961"/>
      <c r="M27" s="962"/>
      <c r="N27" t="s">
        <v>361</v>
      </c>
    </row>
    <row r="28" spans="1:14" ht="15.75" customHeight="1">
      <c r="A28" s="950" t="str">
        <f>'2學會成本調整公式 '!B64</f>
        <v>〔二十一〕道考考驗費</v>
      </c>
      <c r="B28" s="951">
        <f>'2學會成本調整公式 '!I64</f>
        <v>142.85714285714286</v>
      </c>
      <c r="C28" s="951">
        <f>'2學會成本調整公式 '!J64</f>
        <v>142.85714285714286</v>
      </c>
      <c r="D28" s="952">
        <f t="shared" si="0"/>
        <v>0</v>
      </c>
      <c r="E28" s="952">
        <f t="shared" si="2"/>
        <v>142.85714285714286</v>
      </c>
      <c r="F28" s="952">
        <f t="shared" si="2"/>
        <v>142.85714285714286</v>
      </c>
      <c r="G28" s="303" t="s">
        <v>256</v>
      </c>
      <c r="H28" s="953"/>
      <c r="I28" s="953"/>
      <c r="J28" s="953"/>
      <c r="K28" s="953"/>
      <c r="L28" s="953"/>
      <c r="M28" s="954"/>
      <c r="N28" t="s">
        <v>362</v>
      </c>
    </row>
    <row r="29" spans="1:13" ht="15.75" customHeight="1">
      <c r="A29" s="964" t="str">
        <f>'2學會成本調整公式 '!B65</f>
        <v>〔二十二〕道路考驗設備保險費　　　　　　　　</v>
      </c>
      <c r="B29" s="958">
        <f>'2學會成本調整公式 '!I65</f>
        <v>96.61344537815125</v>
      </c>
      <c r="C29" s="958">
        <f>'2學會成本調整公式 '!J65</f>
        <v>96.61344537815125</v>
      </c>
      <c r="D29" s="959">
        <f t="shared" si="0"/>
        <v>0</v>
      </c>
      <c r="E29" s="959">
        <f t="shared" si="2"/>
        <v>96.61344537815125</v>
      </c>
      <c r="F29" s="959">
        <f t="shared" si="2"/>
        <v>96.61344537815125</v>
      </c>
      <c r="G29" s="960" t="s">
        <v>257</v>
      </c>
      <c r="H29" s="961"/>
      <c r="I29" s="961"/>
      <c r="J29" s="961"/>
      <c r="K29" s="961"/>
      <c r="L29" s="961"/>
      <c r="M29" s="962"/>
    </row>
    <row r="30" spans="1:13" ht="15.75" customHeight="1">
      <c r="A30" s="284" t="str">
        <f>'2學會成本調整公式 '!B66</f>
        <v>〔二十三〕道路考油費</v>
      </c>
      <c r="B30" s="262">
        <f>'2學會成本調整公式 '!I66</f>
        <v>75</v>
      </c>
      <c r="C30" s="262">
        <f>'2學會成本調整公式 '!J66</f>
        <v>75</v>
      </c>
      <c r="D30" s="263">
        <f>B30-C30</f>
        <v>0</v>
      </c>
      <c r="E30" s="263">
        <f t="shared" si="2"/>
        <v>75</v>
      </c>
      <c r="F30" s="263">
        <f t="shared" si="2"/>
        <v>75</v>
      </c>
      <c r="G30" s="290"/>
      <c r="H30" s="291"/>
      <c r="I30" s="291"/>
      <c r="J30" s="291"/>
      <c r="K30" s="291"/>
      <c r="L30" s="291"/>
      <c r="M30" s="292"/>
    </row>
    <row r="31" spans="1:13" ht="15.75" customHeight="1" thickBot="1">
      <c r="A31" s="980" t="str">
        <f>'2學會成本調整公式 '!B68</f>
        <v>〔二十四〕利潤 含風險管理</v>
      </c>
      <c r="B31" s="268">
        <f>'2學會成本調整公式 '!I68</f>
        <v>786.2606405228757</v>
      </c>
      <c r="C31" s="268">
        <f>'2學會成本調整公式 '!J69</f>
        <v>918.2076722689077</v>
      </c>
      <c r="D31" s="265">
        <f t="shared" si="0"/>
        <v>-131.94703174603194</v>
      </c>
      <c r="E31" s="578"/>
      <c r="F31" s="970"/>
      <c r="G31" s="971"/>
      <c r="H31" s="29"/>
      <c r="I31" s="29"/>
      <c r="J31" s="29"/>
      <c r="K31" s="29"/>
      <c r="L31" s="29"/>
      <c r="M31" s="28"/>
    </row>
    <row r="32" spans="1:13" ht="15.75" customHeight="1" thickBot="1">
      <c r="A32" s="579" t="s">
        <v>38</v>
      </c>
      <c r="B32" s="580">
        <f>SUM(B4:B31)</f>
        <v>16511.47345098039</v>
      </c>
      <c r="C32" s="581">
        <f>SUM(C4:C31)</f>
        <v>19282.361117647062</v>
      </c>
      <c r="D32" s="582">
        <f>SUM(D4:D31)</f>
        <v>-2770.887666666666</v>
      </c>
      <c r="E32" s="583">
        <f>SUM(E4:E30)</f>
        <v>4680.990588235295</v>
      </c>
      <c r="F32" s="983">
        <f>SUM(F4:F30)</f>
        <v>4426.796302521009</v>
      </c>
      <c r="G32" s="984"/>
      <c r="H32" s="976"/>
      <c r="I32" s="976"/>
      <c r="J32" s="976"/>
      <c r="K32" s="976"/>
      <c r="L32" s="976"/>
      <c r="M32" s="977"/>
    </row>
    <row r="33" spans="1:13" ht="15.75" customHeight="1">
      <c r="A33" s="259" t="str">
        <f>'2學會成本調整公式 '!B71</f>
        <v>〔二十五〕 稅捐</v>
      </c>
      <c r="B33" s="972">
        <f>'2學會成本調整公式 '!I71</f>
        <v>66.04589380392156</v>
      </c>
      <c r="C33" s="972">
        <f>'2學會成本調整公式 '!J72</f>
        <v>77.12944447058825</v>
      </c>
      <c r="D33" s="973">
        <f>B33-C33</f>
        <v>-11.083550666666696</v>
      </c>
      <c r="E33" s="973"/>
      <c r="F33" s="259"/>
      <c r="G33" s="304" t="s">
        <v>249</v>
      </c>
      <c r="H33" s="981"/>
      <c r="I33" s="981"/>
      <c r="J33" s="981"/>
      <c r="K33" s="981"/>
      <c r="L33" s="981"/>
      <c r="M33" s="982"/>
    </row>
    <row r="34" ht="15.75" customHeight="1">
      <c r="F34" t="s">
        <v>258</v>
      </c>
    </row>
    <row r="35" ht="15.75" customHeight="1">
      <c r="F35" t="s">
        <v>220</v>
      </c>
    </row>
  </sheetData>
  <sheetProtection password="CC8F" sheet="1"/>
  <printOptions/>
  <pageMargins left="0.31496062992125984" right="0.31496062992125984" top="0.35433070866141736" bottom="0.35433070866141736" header="0.31496062992125984" footer="0.31496062992125984"/>
  <pageSetup horizontalDpi="600" verticalDpi="600" orientation="landscape" paperSize="9" r:id="rId1"/>
  <headerFooter>
    <oddHeader>&amp;R&amp;D&amp;T</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M34"/>
  <sheetViews>
    <sheetView zoomScalePageLayoutView="0" workbookViewId="0" topLeftCell="A1">
      <selection activeCell="G7" sqref="G7"/>
    </sheetView>
  </sheetViews>
  <sheetFormatPr defaultColWidth="9.00390625" defaultRowHeight="16.5"/>
  <cols>
    <col min="1" max="1" width="25.50390625" style="0" customWidth="1"/>
    <col min="2" max="3" width="8.875" style="0" customWidth="1"/>
    <col min="4" max="4" width="10.50390625" style="0" customWidth="1"/>
    <col min="5" max="6" width="12.25390625" style="0" customWidth="1"/>
    <col min="8" max="8" width="10.00390625" style="0" customWidth="1"/>
    <col min="10" max="10" width="9.875" style="0" customWidth="1"/>
    <col min="11" max="11" width="0" style="0" hidden="1" customWidth="1"/>
    <col min="12" max="12" width="15.375" style="0" customWidth="1"/>
    <col min="13" max="13" width="11.25390625" style="0" customWidth="1"/>
  </cols>
  <sheetData>
    <row r="1" spans="1:7" ht="24" customHeight="1">
      <c r="A1" s="271" t="s">
        <v>201</v>
      </c>
      <c r="G1" s="274" t="s">
        <v>196</v>
      </c>
    </row>
    <row r="2" spans="1:7" ht="28.5" customHeight="1">
      <c r="A2" s="271"/>
      <c r="B2" s="301" t="s">
        <v>754</v>
      </c>
      <c r="C2" s="301"/>
      <c r="D2" s="301"/>
      <c r="E2" s="301"/>
      <c r="F2" s="301"/>
      <c r="G2" s="274"/>
    </row>
    <row r="3" spans="2:13" ht="16.5">
      <c r="B3" s="294" t="s">
        <v>751</v>
      </c>
      <c r="C3" s="294" t="s">
        <v>752</v>
      </c>
      <c r="D3" s="294" t="s">
        <v>753</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480</v>
      </c>
      <c r="C4" s="262">
        <f>'2學會成本調整公式 '!J17</f>
        <v>240</v>
      </c>
      <c r="D4" s="263">
        <f aca="true" t="shared" si="0" ref="D4:D22">B4-C4</f>
        <v>240</v>
      </c>
      <c r="E4" s="263"/>
      <c r="F4" s="64"/>
      <c r="G4" s="300" t="s">
        <v>224</v>
      </c>
      <c r="H4" s="548"/>
      <c r="I4" s="548"/>
      <c r="J4" s="548"/>
      <c r="K4" s="548"/>
      <c r="L4" s="548"/>
      <c r="M4" s="549"/>
    </row>
    <row r="5" spans="1:13" ht="15.75" customHeight="1">
      <c r="A5" s="295" t="str">
        <f>'2學會成本調整公式 '!B18</f>
        <v>〔二〕術科成本費</v>
      </c>
      <c r="B5" s="285">
        <f>'2學會成本調整公式 '!I18</f>
        <v>4800</v>
      </c>
      <c r="C5" s="285">
        <f>'2學會成本調整公式 '!J19</f>
        <v>4256</v>
      </c>
      <c r="D5" s="287">
        <f t="shared" si="0"/>
        <v>544</v>
      </c>
      <c r="E5" s="287">
        <f>B5-2500</f>
        <v>2300</v>
      </c>
      <c r="F5" s="287">
        <f>C5-2500</f>
        <v>1756</v>
      </c>
      <c r="G5" s="550" t="s">
        <v>225</v>
      </c>
      <c r="H5" s="551"/>
      <c r="I5" s="551"/>
      <c r="J5" s="551"/>
      <c r="K5" s="551"/>
      <c r="L5" s="551"/>
      <c r="M5" s="552"/>
    </row>
    <row r="6" spans="1:13" ht="15.75" customHeight="1">
      <c r="A6" s="64" t="str">
        <f>'2學會成本調整公式 '!B20</f>
        <v>〔三〕行政人員薪資</v>
      </c>
      <c r="B6" s="262">
        <f>'2學會成本調整公式 '!I20</f>
        <v>1926.6666666666667</v>
      </c>
      <c r="C6" s="262">
        <f>'2學會成本調整公式 '!J21</f>
        <v>3702.8571428571427</v>
      </c>
      <c r="D6" s="263">
        <f t="shared" si="0"/>
        <v>-1776.190476190476</v>
      </c>
      <c r="E6" s="263"/>
      <c r="F6" s="64"/>
      <c r="G6" s="300" t="s">
        <v>223</v>
      </c>
      <c r="H6" s="548"/>
      <c r="I6" s="548"/>
      <c r="J6" s="548"/>
      <c r="K6" s="548"/>
      <c r="L6" s="548"/>
      <c r="M6" s="549"/>
    </row>
    <row r="7" spans="1:13" ht="15.75" customHeight="1">
      <c r="A7" s="295" t="str">
        <f>'2學會成本調整公式 '!B23</f>
        <v>〔四〕職員年終獎金</v>
      </c>
      <c r="B7" s="285">
        <f>'2學會成本調整公式 '!I23</f>
        <v>240.83333333333334</v>
      </c>
      <c r="C7" s="285">
        <f>'2學會成本調整公式 '!J24</f>
        <v>462.85714285714283</v>
      </c>
      <c r="D7" s="287">
        <f t="shared" si="0"/>
        <v>-222.0238095238095</v>
      </c>
      <c r="E7" s="287"/>
      <c r="F7" s="295"/>
      <c r="G7" s="550" t="s">
        <v>226</v>
      </c>
      <c r="H7" s="551"/>
      <c r="I7" s="551"/>
      <c r="J7" s="551"/>
      <c r="K7" s="551"/>
      <c r="L7" s="551"/>
      <c r="M7" s="552"/>
    </row>
    <row r="8" spans="1:13" ht="15.75" customHeight="1">
      <c r="A8" s="64" t="str">
        <f>'2學會成本調整公式 '!B25</f>
        <v>〔四-1〕教練年終獎金</v>
      </c>
      <c r="B8" s="262">
        <f>'2學會成本調整公式 '!I25</f>
        <v>600</v>
      </c>
      <c r="C8" s="262">
        <f>'2學會成本調整公式 '!J26</f>
        <v>532</v>
      </c>
      <c r="D8" s="263">
        <f t="shared" si="0"/>
        <v>68</v>
      </c>
      <c r="E8" s="263"/>
      <c r="F8" s="64"/>
      <c r="G8" s="300" t="s">
        <v>228</v>
      </c>
      <c r="H8" s="548"/>
      <c r="I8" s="548"/>
      <c r="J8" s="548"/>
      <c r="K8" s="548"/>
      <c r="L8" s="548"/>
      <c r="M8" s="549"/>
    </row>
    <row r="9" spans="1:13" ht="15.75" customHeight="1">
      <c r="A9" s="295" t="str">
        <f>'2學會成本調整公式 '!B27</f>
        <v>〔五〕員工福利費</v>
      </c>
      <c r="B9" s="285">
        <f>'2學會成本調整公式 '!I27</f>
        <v>122</v>
      </c>
      <c r="C9" s="285">
        <f>'2學會成本調整公式 '!J28</f>
        <v>240</v>
      </c>
      <c r="D9" s="287">
        <f t="shared" si="0"/>
        <v>-118</v>
      </c>
      <c r="E9" s="287"/>
      <c r="F9" s="295"/>
      <c r="G9" s="550" t="s">
        <v>231</v>
      </c>
      <c r="H9" s="551"/>
      <c r="I9" s="551"/>
      <c r="J9" s="551"/>
      <c r="K9" s="551"/>
      <c r="L9" s="551"/>
      <c r="M9" s="552"/>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300" t="s">
        <v>233</v>
      </c>
      <c r="H10" s="548"/>
      <c r="I10" s="548"/>
      <c r="J10" s="548"/>
      <c r="K10" s="548"/>
      <c r="L10" s="548"/>
      <c r="M10" s="549"/>
    </row>
    <row r="11" spans="1:13"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550" t="s">
        <v>234</v>
      </c>
      <c r="H11" s="551"/>
      <c r="I11" s="551"/>
      <c r="J11" s="551"/>
      <c r="K11" s="551"/>
      <c r="L11" s="551"/>
      <c r="M11" s="552"/>
    </row>
    <row r="12" spans="1:13" ht="15.75" customHeight="1">
      <c r="A12" s="64" t="str">
        <f>'2學會成本調整公式 '!B33</f>
        <v>〔七〕員工勞保費</v>
      </c>
      <c r="B12" s="262">
        <f>'2學會成本調整公式 '!I33</f>
        <v>143.95333333333335</v>
      </c>
      <c r="C12" s="262">
        <f>'2學會成本調整公式 '!J34</f>
        <v>333.2914285714286</v>
      </c>
      <c r="D12" s="965">
        <f t="shared" si="0"/>
        <v>-189.33809523809524</v>
      </c>
      <c r="E12" s="263">
        <f t="shared" si="1"/>
        <v>143.95333333333335</v>
      </c>
      <c r="F12" s="263">
        <f t="shared" si="1"/>
        <v>333.2914285714286</v>
      </c>
      <c r="G12" s="300" t="s">
        <v>236</v>
      </c>
      <c r="H12" s="548"/>
      <c r="I12" s="548"/>
      <c r="J12" s="548"/>
      <c r="K12" s="548"/>
      <c r="L12" s="548"/>
      <c r="M12" s="549"/>
    </row>
    <row r="13" spans="1:13" ht="15.75" customHeight="1">
      <c r="A13" s="295" t="str">
        <f>'2學會成本調整公式 '!B36</f>
        <v>〔八〕員工健保費</v>
      </c>
      <c r="B13" s="285">
        <f>'2學會成本調整公式 '!I36</f>
        <v>96.44666666666667</v>
      </c>
      <c r="C13" s="285">
        <f>'2學會成本調整公式 '!J37</f>
        <v>220.18285714285713</v>
      </c>
      <c r="D13" s="286">
        <f t="shared" si="0"/>
        <v>-123.73619047619046</v>
      </c>
      <c r="E13" s="287">
        <f t="shared" si="1"/>
        <v>96.44666666666667</v>
      </c>
      <c r="F13" s="287">
        <f t="shared" si="1"/>
        <v>220.18285714285713</v>
      </c>
      <c r="G13" s="550" t="s">
        <v>237</v>
      </c>
      <c r="H13" s="551"/>
      <c r="I13" s="551"/>
      <c r="J13" s="551"/>
      <c r="K13" s="551"/>
      <c r="L13" s="551"/>
      <c r="M13" s="552"/>
    </row>
    <row r="14" spans="1:13"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553" t="s">
        <v>234</v>
      </c>
      <c r="H14" s="548"/>
      <c r="I14" s="548"/>
      <c r="J14" s="548"/>
      <c r="K14" s="548"/>
      <c r="L14" s="548"/>
      <c r="M14" s="549"/>
    </row>
    <row r="15" spans="1:13" ht="15.75" customHeight="1">
      <c r="A15" s="295" t="str">
        <f>'2學會成本調整公式 '!B40</f>
        <v>〔九〕行政管理費</v>
      </c>
      <c r="B15" s="302">
        <f>'2學會成本調整公式 '!I40</f>
        <v>966.6666666666666</v>
      </c>
      <c r="C15" s="285">
        <f>'2學會成本調整公式 '!J41</f>
        <v>1628.5714285714287</v>
      </c>
      <c r="D15" s="287">
        <f t="shared" si="0"/>
        <v>-661.904761904762</v>
      </c>
      <c r="E15" s="287"/>
      <c r="F15" s="295"/>
      <c r="G15" s="550" t="s">
        <v>242</v>
      </c>
      <c r="H15" s="551"/>
      <c r="I15" s="551"/>
      <c r="J15" s="551"/>
      <c r="K15" s="551"/>
      <c r="L15" s="551"/>
      <c r="M15" s="552"/>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300" t="s">
        <v>243</v>
      </c>
      <c r="H16" s="548"/>
      <c r="I16" s="548"/>
      <c r="J16" s="548"/>
      <c r="K16" s="548"/>
      <c r="L16" s="548"/>
      <c r="M16" s="549"/>
    </row>
    <row r="17" spans="1:13" ht="15.75" customHeight="1">
      <c r="A17" s="295" t="str">
        <f>'2學會成本調整公式 '!B44</f>
        <v>〔十一〕場地維護費</v>
      </c>
      <c r="B17" s="285">
        <f>'2學會成本調整公式 '!I44</f>
        <v>131.38888888888889</v>
      </c>
      <c r="C17" s="285">
        <f>'2學會成本調整公式 '!J45</f>
        <v>248.78571428571428</v>
      </c>
      <c r="D17" s="287">
        <f t="shared" si="0"/>
        <v>-117.39682539682539</v>
      </c>
      <c r="E17" s="287"/>
      <c r="F17" s="295"/>
      <c r="G17" s="550" t="s">
        <v>244</v>
      </c>
      <c r="H17" s="551"/>
      <c r="I17" s="551"/>
      <c r="J17" s="551"/>
      <c r="K17" s="551"/>
      <c r="L17" s="551"/>
      <c r="M17" s="552"/>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300" t="s">
        <v>245</v>
      </c>
      <c r="H18" s="548"/>
      <c r="I18" s="548"/>
      <c r="J18" s="548"/>
      <c r="K18" s="548"/>
      <c r="L18" s="548"/>
      <c r="M18" s="549"/>
    </row>
    <row r="19" spans="1:13"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550" t="s">
        <v>246</v>
      </c>
      <c r="H19" s="551"/>
      <c r="I19" s="551"/>
      <c r="J19" s="551"/>
      <c r="K19" s="551"/>
      <c r="L19" s="551"/>
      <c r="M19" s="552"/>
    </row>
    <row r="20" spans="1:13" ht="15.75" customHeight="1">
      <c r="A20" s="64" t="str">
        <f>'2學會成本調整公式 '!B50</f>
        <v>〔十四〕牌照稅及燃料費</v>
      </c>
      <c r="B20" s="262">
        <f>'2學會成本調整公式 '!I50</f>
        <v>198.66666666666666</v>
      </c>
      <c r="C20" s="262">
        <f>'2學會成本調整公式 '!J51</f>
        <v>272.45714285714286</v>
      </c>
      <c r="D20" s="952">
        <f t="shared" si="0"/>
        <v>-73.7904761904762</v>
      </c>
      <c r="E20" s="263"/>
      <c r="F20" s="64"/>
      <c r="G20" s="300" t="s">
        <v>247</v>
      </c>
      <c r="H20" s="548"/>
      <c r="I20" s="548"/>
      <c r="J20" s="548"/>
      <c r="K20" s="548"/>
      <c r="L20" s="548"/>
      <c r="M20" s="549"/>
    </row>
    <row r="21" spans="1:13" ht="15.75" customHeight="1">
      <c r="A21" s="295" t="str">
        <f>'2學會成本調整公式 '!B52</f>
        <v>〔十五〕場內車輛保險費</v>
      </c>
      <c r="B21" s="285">
        <f>'2學會成本調整公式 '!I52</f>
        <v>69.66666666666667</v>
      </c>
      <c r="C21" s="285">
        <f>'2學會成本調整公式 '!J53</f>
        <v>95.54285714285714</v>
      </c>
      <c r="D21" s="287">
        <f t="shared" si="0"/>
        <v>-25.876190476190473</v>
      </c>
      <c r="E21" s="287"/>
      <c r="F21" s="295"/>
      <c r="G21" s="550" t="s">
        <v>207</v>
      </c>
      <c r="H21" s="551"/>
      <c r="I21" s="551"/>
      <c r="J21" s="551"/>
      <c r="K21" s="551"/>
      <c r="L21" s="551"/>
      <c r="M21" s="552"/>
    </row>
    <row r="22" spans="1:13" ht="15.75" customHeight="1">
      <c r="A22" s="295" t="str">
        <f>'2學會成本調整公式 '!B54</f>
        <v>〔十六〕場地租賃費</v>
      </c>
      <c r="B22" s="285">
        <f>'2學會成本調整公式 '!I54</f>
        <v>1333.3333333333333</v>
      </c>
      <c r="C22" s="285">
        <f>'2學會成本調整公式 '!J55</f>
        <v>1714.2857142857142</v>
      </c>
      <c r="D22" s="287">
        <f t="shared" si="0"/>
        <v>-380.95238095238096</v>
      </c>
      <c r="E22" s="287"/>
      <c r="F22" s="295"/>
      <c r="G22" s="550" t="s">
        <v>349</v>
      </c>
      <c r="H22" s="551"/>
      <c r="I22" s="551"/>
      <c r="J22" s="551"/>
      <c r="K22" s="551"/>
      <c r="L22" s="551"/>
      <c r="M22" s="552"/>
    </row>
    <row r="23" spans="1:13" ht="15.75" customHeight="1">
      <c r="A23" s="64" t="str">
        <f>'2學會成本調整公式 '!B56</f>
        <v>〔十七〕教練退休準備金</v>
      </c>
      <c r="B23" s="262">
        <f>'2學會成本調整公式 '!I56</f>
        <v>288</v>
      </c>
      <c r="C23" s="262">
        <f>'2學會成本調整公式 '!J57</f>
        <v>255.35999999999999</v>
      </c>
      <c r="D23" s="263">
        <v>1</v>
      </c>
      <c r="E23" s="263">
        <f aca="true" t="shared" si="2" ref="E23:F29">B23</f>
        <v>288</v>
      </c>
      <c r="F23" s="263">
        <f t="shared" si="2"/>
        <v>255.35999999999999</v>
      </c>
      <c r="G23" s="300" t="s">
        <v>252</v>
      </c>
      <c r="H23" s="548"/>
      <c r="I23" s="548"/>
      <c r="J23" s="548"/>
      <c r="K23" s="548"/>
      <c r="L23" s="548"/>
      <c r="M23" s="549"/>
    </row>
    <row r="24" spans="1:13" ht="15.75" customHeight="1">
      <c r="A24" s="295" t="str">
        <f>'2學會成本調整公式 '!B59</f>
        <v>〔十八〕員工退休準備金</v>
      </c>
      <c r="B24" s="285">
        <f>'2學會成本調整公式 '!I59</f>
        <v>115.6</v>
      </c>
      <c r="C24" s="285">
        <f>'2學會成本調整公式 '!J60</f>
        <v>222.17142857142858</v>
      </c>
      <c r="D24" s="299">
        <f aca="true" t="shared" si="3" ref="D24:D30">B24-C24</f>
        <v>-106.57142857142858</v>
      </c>
      <c r="E24" s="287">
        <f t="shared" si="2"/>
        <v>115.6</v>
      </c>
      <c r="F24" s="287">
        <f t="shared" si="2"/>
        <v>222.17142857142858</v>
      </c>
      <c r="G24" s="550" t="s">
        <v>253</v>
      </c>
      <c r="H24" s="551"/>
      <c r="I24" s="551"/>
      <c r="J24" s="551"/>
      <c r="K24" s="551"/>
      <c r="L24" s="551"/>
      <c r="M24" s="552"/>
    </row>
    <row r="25" spans="1:13" ht="15.75" customHeight="1">
      <c r="A25" s="64" t="str">
        <f>'2學會成本調整公式 '!B61</f>
        <v>〔十九〕車輛折舊費上限</v>
      </c>
      <c r="B25" s="262">
        <f>'2學會成本調整公式 '!H61</f>
        <v>0</v>
      </c>
      <c r="C25" s="978">
        <f>'2學會成本調整公式 '!H62</f>
        <v>0</v>
      </c>
      <c r="D25" s="952">
        <f t="shared" si="3"/>
        <v>0</v>
      </c>
      <c r="E25" s="979">
        <f t="shared" si="2"/>
        <v>0</v>
      </c>
      <c r="F25" s="263">
        <f t="shared" si="2"/>
        <v>0</v>
      </c>
      <c r="G25" s="300" t="s">
        <v>254</v>
      </c>
      <c r="H25" s="548"/>
      <c r="I25" s="548"/>
      <c r="J25" s="548"/>
      <c r="K25" s="548"/>
      <c r="L25" s="548"/>
      <c r="M25" s="549"/>
    </row>
    <row r="26" spans="1:13" ht="15.75" customHeight="1">
      <c r="A26" s="64" t="str">
        <f>'2學會成本調整公式 '!B63</f>
        <v>〔二十〕場考考驗費</v>
      </c>
      <c r="B26" s="262">
        <f>'2學會成本調整公式 '!I63</f>
        <v>50</v>
      </c>
      <c r="C26" s="262">
        <f>'2學會成本調整公式 '!J63</f>
        <v>50</v>
      </c>
      <c r="D26" s="973">
        <f t="shared" si="3"/>
        <v>0</v>
      </c>
      <c r="E26" s="263">
        <f t="shared" si="2"/>
        <v>50</v>
      </c>
      <c r="F26" s="263">
        <f t="shared" si="2"/>
        <v>50</v>
      </c>
      <c r="G26" s="554" t="s">
        <v>255</v>
      </c>
      <c r="H26" s="548"/>
      <c r="I26" s="548"/>
      <c r="J26" s="548"/>
      <c r="K26" s="548"/>
      <c r="L26" s="548"/>
      <c r="M26" s="549"/>
    </row>
    <row r="27" spans="1:13" ht="15.75" customHeight="1">
      <c r="A27" s="295" t="str">
        <f>'2學會成本調整公式 '!B64</f>
        <v>〔二十一〕道考考驗費</v>
      </c>
      <c r="B27" s="285">
        <f>'2學會成本調整公式 '!I64</f>
        <v>142.85714285714286</v>
      </c>
      <c r="C27" s="285">
        <f>'2學會成本調整公式 '!J64</f>
        <v>142.85714285714286</v>
      </c>
      <c r="D27" s="287">
        <f t="shared" si="3"/>
        <v>0</v>
      </c>
      <c r="E27" s="287">
        <f t="shared" si="2"/>
        <v>142.85714285714286</v>
      </c>
      <c r="F27" s="287">
        <f t="shared" si="2"/>
        <v>142.85714285714286</v>
      </c>
      <c r="G27" s="550" t="s">
        <v>256</v>
      </c>
      <c r="H27" s="551"/>
      <c r="I27" s="551"/>
      <c r="J27" s="551"/>
      <c r="K27" s="551"/>
      <c r="L27" s="551"/>
      <c r="M27" s="552"/>
    </row>
    <row r="28" spans="1:13" ht="15.75" customHeight="1">
      <c r="A28" s="284" t="str">
        <f>'2學會成本調整公式 '!B65</f>
        <v>〔二十二〕道路考驗設備保險費　　　　　　　　</v>
      </c>
      <c r="B28" s="262">
        <f>'2學會成本調整公式 '!I65</f>
        <v>96.61344537815125</v>
      </c>
      <c r="C28" s="262">
        <f>'2學會成本調整公式 '!J65</f>
        <v>96.61344537815125</v>
      </c>
      <c r="D28" s="263">
        <f t="shared" si="3"/>
        <v>0</v>
      </c>
      <c r="E28" s="263">
        <f t="shared" si="2"/>
        <v>96.61344537815125</v>
      </c>
      <c r="F28" s="263">
        <f t="shared" si="2"/>
        <v>96.61344537815125</v>
      </c>
      <c r="G28" s="300" t="s">
        <v>348</v>
      </c>
      <c r="H28" s="548"/>
      <c r="I28" s="548"/>
      <c r="J28" s="548"/>
      <c r="K28" s="548"/>
      <c r="L28" s="548"/>
      <c r="M28" s="549"/>
    </row>
    <row r="29" spans="1:13" ht="15.75" customHeight="1" thickBot="1">
      <c r="A29" s="576" t="str">
        <f>'2學會成本調整公式 '!B66</f>
        <v>〔二十三〕道路考油費</v>
      </c>
      <c r="B29" s="577">
        <f>'2學會成本調整公式 '!I66</f>
        <v>75</v>
      </c>
      <c r="C29" s="577">
        <f>'2學會成本調整公式 '!J66</f>
        <v>75</v>
      </c>
      <c r="D29" s="578">
        <f t="shared" si="3"/>
        <v>0</v>
      </c>
      <c r="E29" s="578">
        <f t="shared" si="2"/>
        <v>75</v>
      </c>
      <c r="F29" s="578">
        <f t="shared" si="2"/>
        <v>75</v>
      </c>
      <c r="G29" s="300" t="s">
        <v>453</v>
      </c>
      <c r="H29" s="548"/>
      <c r="I29" s="548"/>
      <c r="J29" s="548"/>
      <c r="K29" s="548"/>
      <c r="L29" s="548"/>
      <c r="M29" s="549"/>
    </row>
    <row r="30" spans="1:13" ht="15.75" customHeight="1" thickBot="1">
      <c r="A30" s="966" t="str">
        <f>'2學會成本調整公式 '!B68</f>
        <v>〔二十四〕利潤 含風險管理</v>
      </c>
      <c r="B30" s="967">
        <f>'2學會成本調整公式 '!I68</f>
        <v>786.2606405228757</v>
      </c>
      <c r="C30" s="968">
        <f>'2學會成本調整公式 '!J69</f>
        <v>918.2076722689077</v>
      </c>
      <c r="D30" s="969">
        <f t="shared" si="3"/>
        <v>-131.94703174603194</v>
      </c>
      <c r="E30" s="578"/>
      <c r="F30" s="970"/>
      <c r="G30" s="1274" t="s">
        <v>746</v>
      </c>
      <c r="H30" s="29"/>
      <c r="I30" s="29"/>
      <c r="J30" s="29"/>
      <c r="K30" s="29"/>
      <c r="L30" s="29"/>
      <c r="M30" s="28"/>
    </row>
    <row r="31" spans="1:13" ht="15.75" customHeight="1" thickBot="1">
      <c r="A31" s="579" t="s">
        <v>38</v>
      </c>
      <c r="B31" s="580">
        <f>SUM(B4:B30)</f>
        <v>16511.47345098039</v>
      </c>
      <c r="C31" s="581">
        <f>SUM(C4:C30)</f>
        <v>19282.361117647062</v>
      </c>
      <c r="D31" s="582">
        <f>SUM(D4:D30)</f>
        <v>-2802.527666666666</v>
      </c>
      <c r="E31" s="583">
        <f>SUM(E4:E29)</f>
        <v>4680.990588235295</v>
      </c>
      <c r="F31" s="584">
        <f>SUM(F4:F29)</f>
        <v>4426.796302521009</v>
      </c>
      <c r="G31" s="976"/>
      <c r="H31" s="976"/>
      <c r="I31" s="976"/>
      <c r="J31" s="976"/>
      <c r="K31" s="976"/>
      <c r="L31" s="976"/>
      <c r="M31" s="977"/>
    </row>
    <row r="32" spans="1:13" ht="15.75" customHeight="1" thickBot="1">
      <c r="A32" s="259" t="str">
        <f>'2學會成本調整公式 '!B71</f>
        <v>〔二十五〕 稅捐</v>
      </c>
      <c r="B32" s="972">
        <f>'2學會成本調整公式 '!I71</f>
        <v>66.04589380392156</v>
      </c>
      <c r="C32" s="972">
        <f>'2學會成本調整公式 '!J72</f>
        <v>77.12944447058825</v>
      </c>
      <c r="D32" s="973">
        <f>B32-C32</f>
        <v>-11.083550666666696</v>
      </c>
      <c r="E32" s="973"/>
      <c r="F32" s="259"/>
      <c r="G32" s="554" t="s">
        <v>249</v>
      </c>
      <c r="H32" s="974"/>
      <c r="I32" s="974"/>
      <c r="J32" s="974"/>
      <c r="K32" s="974"/>
      <c r="L32" s="974"/>
      <c r="M32" s="975"/>
    </row>
    <row r="33" spans="2:13" ht="15.75" customHeight="1" thickBot="1">
      <c r="B33" s="266">
        <f>B31+B32</f>
        <v>16577.519344784312</v>
      </c>
      <c r="C33" s="267">
        <f>C31+C32</f>
        <v>19359.49056211765</v>
      </c>
      <c r="D33" s="269">
        <f>D31+D32</f>
        <v>-2813.6112173333327</v>
      </c>
      <c r="E33" s="264"/>
      <c r="F33" t="s">
        <v>220</v>
      </c>
      <c r="G33" s="1"/>
      <c r="H33" s="1"/>
      <c r="I33" s="1"/>
      <c r="J33" s="1"/>
      <c r="K33" s="1"/>
      <c r="L33" s="1"/>
      <c r="M33" s="1"/>
    </row>
    <row r="34" spans="2:13" ht="16.5">
      <c r="B34" s="261"/>
      <c r="C34" s="261"/>
      <c r="D34" s="261"/>
      <c r="F34" t="s">
        <v>258</v>
      </c>
      <c r="G34" s="1"/>
      <c r="H34" s="1"/>
      <c r="I34" s="1"/>
      <c r="J34" s="1"/>
      <c r="K34" s="1"/>
      <c r="L34" s="1"/>
      <c r="M34" s="1"/>
    </row>
  </sheetData>
  <sheetProtection/>
  <printOptions/>
  <pageMargins left="0.31496062992125984" right="0.11811023622047245" top="0.35433070866141736" bottom="0.35433070866141736" header="0.31496062992125984" footer="0.31496062992125984"/>
  <pageSetup horizontalDpi="600" verticalDpi="600" orientation="landscape" paperSize="9" r:id="rId1"/>
  <headerFooter>
    <oddHeader>&amp;R&amp;D&amp;T</oddHeader>
  </headerFooter>
</worksheet>
</file>

<file path=xl/worksheets/sheet3.xml><?xml version="1.0" encoding="utf-8"?>
<worksheet xmlns="http://schemas.openxmlformats.org/spreadsheetml/2006/main" xmlns:r="http://schemas.openxmlformats.org/officeDocument/2006/relationships">
  <sheetPr>
    <tabColor theme="1"/>
  </sheetPr>
  <dimension ref="A1:J82"/>
  <sheetViews>
    <sheetView workbookViewId="0" topLeftCell="B1">
      <selection activeCell="B2" sqref="B2:C2"/>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8.625" style="67" customWidth="1"/>
    <col min="9" max="9" width="10.625" style="67" customWidth="1"/>
    <col min="10" max="10" width="10.75390625" style="67" customWidth="1"/>
    <col min="11" max="16384" width="9.00390625" style="65" customWidth="1"/>
  </cols>
  <sheetData>
    <row r="1" spans="2:10" ht="8.25" customHeight="1">
      <c r="B1" s="202"/>
      <c r="C1" s="202"/>
      <c r="D1" s="202"/>
      <c r="E1" s="204"/>
      <c r="F1" s="204"/>
      <c r="G1" s="204"/>
      <c r="H1" s="204"/>
      <c r="I1" s="204"/>
      <c r="J1" s="204"/>
    </row>
    <row r="2" spans="2:10" ht="29.25" customHeight="1">
      <c r="B2" s="1589" t="str">
        <f>'1成本基本資料填寫'!C1</f>
        <v>嘉義區監理所</v>
      </c>
      <c r="C2" s="1589"/>
      <c r="D2" s="203" t="s">
        <v>747</v>
      </c>
      <c r="E2" s="204"/>
      <c r="F2" s="204"/>
      <c r="G2" s="204"/>
      <c r="H2" s="204"/>
      <c r="I2" s="1162" t="s">
        <v>340</v>
      </c>
      <c r="J2" s="204"/>
    </row>
    <row r="3" spans="2:10" ht="29.25" customHeight="1" thickBot="1">
      <c r="B3" s="202"/>
      <c r="C3" s="1163" t="s">
        <v>165</v>
      </c>
      <c r="D3" s="202"/>
      <c r="E3" s="1164"/>
      <c r="F3" s="206" t="s">
        <v>67</v>
      </c>
      <c r="G3" s="1165" t="s">
        <v>68</v>
      </c>
      <c r="H3" s="204"/>
      <c r="I3" s="204" t="s">
        <v>688</v>
      </c>
      <c r="J3" s="204" t="s">
        <v>689</v>
      </c>
    </row>
    <row r="4" spans="2:10" ht="23.25" customHeight="1" thickBot="1">
      <c r="B4" s="208" t="s">
        <v>691</v>
      </c>
      <c r="C4" s="208"/>
      <c r="D4" s="202"/>
      <c r="E4" s="1166">
        <f>'1成本基本資料填寫'!D6</f>
        <v>200000</v>
      </c>
      <c r="F4" s="1167">
        <v>12</v>
      </c>
      <c r="G4" s="1168">
        <f>E4*F4</f>
        <v>2400000</v>
      </c>
      <c r="H4" s="1263" t="s">
        <v>727</v>
      </c>
      <c r="I4" s="1169"/>
      <c r="J4" s="467"/>
    </row>
    <row r="5" spans="2:10" ht="21" customHeight="1" thickBot="1">
      <c r="B5" s="457" t="s">
        <v>169</v>
      </c>
      <c r="C5" s="464">
        <f>'1成本基本資料填寫'!D12</f>
        <v>0</v>
      </c>
      <c r="D5" s="1170" t="s">
        <v>693</v>
      </c>
      <c r="E5" s="1171">
        <f>'1成本基本資料填寫'!D7</f>
        <v>100000</v>
      </c>
      <c r="F5" s="1172">
        <v>12</v>
      </c>
      <c r="G5" s="1173">
        <f>E5*F5</f>
        <v>1200000</v>
      </c>
      <c r="H5" s="1174"/>
      <c r="I5" s="1175">
        <f>I73</f>
        <v>16577.519344784312</v>
      </c>
      <c r="J5" s="1176">
        <f>J73</f>
        <v>19359.49056211765</v>
      </c>
    </row>
    <row r="6" spans="2:10" ht="21" customHeight="1">
      <c r="B6" s="457" t="s">
        <v>217</v>
      </c>
      <c r="C6" s="463">
        <f>'1成本基本資料填寫'!D13</f>
        <v>5</v>
      </c>
      <c r="D6" s="1170" t="s">
        <v>692</v>
      </c>
      <c r="E6" s="1177">
        <f>'1成本基本資料填寫'!D8</f>
        <v>1800</v>
      </c>
      <c r="F6" s="899" t="s">
        <v>66</v>
      </c>
      <c r="G6" s="1178"/>
      <c r="H6" s="1262" t="s">
        <v>725</v>
      </c>
      <c r="I6" s="204"/>
      <c r="J6" s="204"/>
    </row>
    <row r="7" spans="2:10" ht="21" customHeight="1">
      <c r="B7" s="457" t="s">
        <v>203</v>
      </c>
      <c r="C7" s="463">
        <f>'1成本基本資料填寫'!D14</f>
        <v>0</v>
      </c>
      <c r="D7" s="1170" t="s">
        <v>694</v>
      </c>
      <c r="E7" s="1177">
        <f>'1成本基本資料填寫'!D9</f>
        <v>700</v>
      </c>
      <c r="F7" s="899" t="s">
        <v>66</v>
      </c>
      <c r="G7" s="1178"/>
      <c r="H7" s="1262" t="s">
        <v>726</v>
      </c>
      <c r="I7" s="207"/>
      <c r="J7" s="205"/>
    </row>
    <row r="8" spans="2:10" ht="21" customHeight="1">
      <c r="B8" s="457" t="s">
        <v>206</v>
      </c>
      <c r="C8" s="465">
        <f>'1成本基本資料填寫'!D15</f>
        <v>0</v>
      </c>
      <c r="D8" s="1170" t="s">
        <v>789</v>
      </c>
      <c r="E8" s="1177">
        <f>'1成本基本資料填寫'!D10</f>
        <v>30</v>
      </c>
      <c r="F8" s="899" t="s">
        <v>73</v>
      </c>
      <c r="G8" s="1469"/>
      <c r="H8" s="204"/>
      <c r="I8" s="207"/>
      <c r="J8" s="205"/>
    </row>
    <row r="9" spans="2:10" ht="21" customHeight="1">
      <c r="B9" s="458" t="s">
        <v>213</v>
      </c>
      <c r="C9" s="464">
        <f>'1成本基本資料填寫'!D17</f>
        <v>9994</v>
      </c>
      <c r="D9" s="1170" t="s">
        <v>788</v>
      </c>
      <c r="E9" s="1177">
        <f>'1成本基本資料填寫'!D11</f>
        <v>16</v>
      </c>
      <c r="F9" s="899" t="s">
        <v>73</v>
      </c>
      <c r="G9" s="1178"/>
      <c r="H9" s="204"/>
      <c r="I9" s="204"/>
      <c r="J9" s="204"/>
    </row>
    <row r="10" spans="2:10" ht="21" customHeight="1">
      <c r="B10" s="458" t="s">
        <v>266</v>
      </c>
      <c r="C10" s="464">
        <f>'1成本基本資料填寫'!D18</f>
        <v>26000</v>
      </c>
      <c r="D10" s="1179" t="s">
        <v>69</v>
      </c>
      <c r="E10" s="1180">
        <f>'1成本基本資料填寫'!D16</f>
        <v>25</v>
      </c>
      <c r="F10" s="899" t="s">
        <v>70</v>
      </c>
      <c r="G10" s="1178"/>
      <c r="H10" s="204"/>
      <c r="I10" s="204"/>
      <c r="J10" s="204"/>
    </row>
    <row r="11" spans="2:10" ht="21.75" customHeight="1" thickBot="1">
      <c r="B11" s="458" t="str">
        <f>'1成本基本資料填寫'!C19</f>
        <v>(二十)場考考驗員費</v>
      </c>
      <c r="C11" s="464">
        <f>'1成本基本資料填寫'!D19</f>
        <v>1500</v>
      </c>
      <c r="D11" s="1170" t="s">
        <v>159</v>
      </c>
      <c r="E11" s="1181">
        <f>'1成本基本資料填寫'!D22</f>
        <v>0.05</v>
      </c>
      <c r="F11" s="1182" t="s">
        <v>71</v>
      </c>
      <c r="G11" s="1183"/>
      <c r="H11" s="204"/>
      <c r="I11" s="204"/>
      <c r="J11" s="204"/>
    </row>
    <row r="12" spans="2:10" ht="18.75" customHeight="1">
      <c r="B12" s="458" t="s">
        <v>214</v>
      </c>
      <c r="C12" s="464">
        <f>'1成本基本資料填寫'!D20</f>
        <v>2000</v>
      </c>
      <c r="D12" s="1184"/>
      <c r="E12" s="204"/>
      <c r="F12" s="204"/>
      <c r="G12" s="211"/>
      <c r="H12" s="204"/>
      <c r="I12" s="204"/>
      <c r="J12" s="204"/>
    </row>
    <row r="13" spans="2:10" ht="25.5" customHeight="1">
      <c r="B13" s="458" t="s">
        <v>451</v>
      </c>
      <c r="C13" s="464">
        <f>'1成本基本資料填寫'!D21</f>
        <v>75</v>
      </c>
      <c r="D13" s="1184"/>
      <c r="E13" s="1504" t="s">
        <v>791</v>
      </c>
      <c r="F13" s="1505"/>
      <c r="G13" s="211"/>
      <c r="H13" s="1410"/>
      <c r="I13" s="1411"/>
      <c r="J13" s="1412"/>
    </row>
    <row r="14" spans="2:10" ht="21.75" customHeight="1" thickBot="1">
      <c r="B14" s="458" t="str">
        <f>'1成本基本資料填寫'!C26</f>
        <v>自行選擇保險額度</v>
      </c>
      <c r="C14" s="464">
        <f>'1成本基本資料填寫'!J26</f>
        <v>9994</v>
      </c>
      <c r="D14" s="203"/>
      <c r="E14" s="1267" t="s">
        <v>790</v>
      </c>
      <c r="F14" s="204"/>
      <c r="G14" s="211"/>
      <c r="H14" s="1185"/>
      <c r="I14" s="1413">
        <f>I70</f>
        <v>16511.47345098039</v>
      </c>
      <c r="J14" s="1413">
        <f>J70</f>
        <v>19282.361117647062</v>
      </c>
    </row>
    <row r="15" spans="2:10" ht="16.5" customHeight="1" thickBot="1">
      <c r="B15" s="202"/>
      <c r="C15" s="1186"/>
      <c r="D15" s="1266" t="s">
        <v>782</v>
      </c>
      <c r="E15" s="1297" t="s">
        <v>62</v>
      </c>
      <c r="F15" s="1298" t="s">
        <v>52</v>
      </c>
      <c r="G15" s="1298" t="s">
        <v>53</v>
      </c>
      <c r="H15" s="1298" t="s">
        <v>54</v>
      </c>
      <c r="I15" s="1085" t="s">
        <v>688</v>
      </c>
      <c r="J15" s="1087" t="s">
        <v>689</v>
      </c>
    </row>
    <row r="16" spans="2:10" ht="38.25" customHeight="1">
      <c r="B16" s="83" t="s">
        <v>41</v>
      </c>
      <c r="C16" s="1555" t="str">
        <f>'1成本基本資料填寫'!C32</f>
        <v>上限：參照公務人員聘講師鐘點費800元   〔若高、低於百分之五十者，皆捨棄不計〕。</v>
      </c>
      <c r="D16" s="1556"/>
      <c r="E16" s="1414">
        <f>'1成本基本資料填寫'!D32</f>
        <v>800</v>
      </c>
      <c r="F16" s="1301">
        <f>'1成本基本資料填寫'!E32</f>
        <v>24</v>
      </c>
      <c r="G16" s="1301">
        <f>'1成本基本資料填寫'!F32</f>
        <v>40</v>
      </c>
      <c r="H16" s="1079">
        <f>E16*F16/G16</f>
        <v>480</v>
      </c>
      <c r="I16" s="1302">
        <f>H16</f>
        <v>480</v>
      </c>
      <c r="J16" s="1303"/>
    </row>
    <row r="17" spans="2:10" ht="38.25" customHeight="1" thickBot="1">
      <c r="B17" s="86"/>
      <c r="C17" s="1557" t="str">
        <f>'1成本基本資料填寫'!C33</f>
        <v>下限：統計轄內各班平均數400元〔若高、低於百分之五十者，皆捨棄不計〕。</v>
      </c>
      <c r="D17" s="1558"/>
      <c r="E17" s="1468">
        <f>'1成本基本資料填寫'!D33</f>
        <v>400</v>
      </c>
      <c r="F17" s="1042">
        <f>'1成本基本資料填寫'!E33</f>
        <v>24</v>
      </c>
      <c r="G17" s="1042">
        <f>'1成本基本資料填寫'!F33</f>
        <v>40</v>
      </c>
      <c r="H17" s="1043">
        <f>E17*F17/G17</f>
        <v>240</v>
      </c>
      <c r="I17" s="217"/>
      <c r="J17" s="1044">
        <f>H17</f>
        <v>240</v>
      </c>
    </row>
    <row r="18" spans="2:10" ht="36" customHeight="1">
      <c r="B18" s="89" t="s">
        <v>56</v>
      </c>
      <c r="C18" s="1559" t="str">
        <f>'1成本基本資料填寫'!C34</f>
        <v>上限：參照公路人員訓練所，聘用專任教練鐘點費標準150元。超時200元    依勞基法8~10人                                                                                                 </v>
      </c>
      <c r="D18" s="1560"/>
      <c r="E18" s="1045">
        <f>'1成本基本資料填寫'!D34</f>
        <v>150</v>
      </c>
      <c r="F18" s="1046">
        <f>'1成本基本資料填寫'!E34</f>
        <v>32</v>
      </c>
      <c r="G18" s="1046">
        <f>'1成本基本資料填寫'!F34</f>
        <v>1</v>
      </c>
      <c r="H18" s="1047">
        <f>E18*F18*G18</f>
        <v>4800</v>
      </c>
      <c r="I18" s="1048">
        <f>H18</f>
        <v>4800</v>
      </c>
      <c r="J18" s="1049"/>
    </row>
    <row r="19" spans="2:10" ht="27.75" customHeight="1" thickBot="1">
      <c r="B19" s="92"/>
      <c r="C19" s="1559" t="str">
        <f>'1成本基本資料填寫'!C35</f>
        <v>下限：勞工最低時薪133元   依勞基法8~10人     106年1月1日起</v>
      </c>
      <c r="D19" s="1560"/>
      <c r="E19" s="1050">
        <f>'1成本基本資料填寫'!D35</f>
        <v>133</v>
      </c>
      <c r="F19" s="1051">
        <f>'1成本基本資料填寫'!E35</f>
        <v>32</v>
      </c>
      <c r="G19" s="1051">
        <f>'1成本基本資料填寫'!F35</f>
        <v>1</v>
      </c>
      <c r="H19" s="1052">
        <f>E19*F19*G19</f>
        <v>4256</v>
      </c>
      <c r="I19" s="1052"/>
      <c r="J19" s="1053">
        <f>H19</f>
        <v>4256</v>
      </c>
    </row>
    <row r="20" spans="2:10" ht="57.75" customHeight="1" thickBot="1">
      <c r="B20" s="94" t="s">
        <v>57</v>
      </c>
      <c r="C20" s="1552" t="s">
        <v>762</v>
      </c>
      <c r="D20" s="1553"/>
      <c r="E20" s="1054">
        <f>'1成本基本資料填寫'!C56*12</f>
        <v>3468000</v>
      </c>
      <c r="F20" s="1055"/>
      <c r="G20" s="1056">
        <f>E6</f>
        <v>1800</v>
      </c>
      <c r="H20" s="1055">
        <f aca="true" t="shared" si="0" ref="H20:H28">E20/G20</f>
        <v>1926.6666666666667</v>
      </c>
      <c r="I20" s="1055">
        <f>H20</f>
        <v>1926.6666666666667</v>
      </c>
      <c r="J20" s="1057"/>
    </row>
    <row r="21" spans="2:10" ht="71.25" customHeight="1" thickBot="1">
      <c r="B21" s="86"/>
      <c r="C21" s="1554" t="s">
        <v>763</v>
      </c>
      <c r="D21" s="1551"/>
      <c r="E21" s="1058">
        <f>'1成本基本資料填寫'!F56*12</f>
        <v>2592000</v>
      </c>
      <c r="F21" s="1059"/>
      <c r="G21" s="1060">
        <f>E7</f>
        <v>700</v>
      </c>
      <c r="H21" s="1059">
        <f t="shared" si="0"/>
        <v>3702.8571428571427</v>
      </c>
      <c r="I21" s="1059"/>
      <c r="J21" s="1061">
        <f>H21</f>
        <v>3702.8571428571427</v>
      </c>
    </row>
    <row r="22" spans="1:10" ht="27.75" customHeight="1" thickBot="1">
      <c r="A22" s="103"/>
      <c r="B22" s="104"/>
      <c r="C22" s="452"/>
      <c r="D22" s="453"/>
      <c r="E22" s="1062" t="s">
        <v>62</v>
      </c>
      <c r="F22" s="1062" t="s">
        <v>52</v>
      </c>
      <c r="G22" s="1062" t="s">
        <v>53</v>
      </c>
      <c r="H22" s="1062" t="s">
        <v>54</v>
      </c>
      <c r="I22" s="1202" t="s">
        <v>688</v>
      </c>
      <c r="J22" s="1202" t="s">
        <v>689</v>
      </c>
    </row>
    <row r="23" spans="2:10" ht="30" customHeight="1">
      <c r="B23" s="106" t="s">
        <v>74</v>
      </c>
      <c r="C23" s="1576" t="s">
        <v>781</v>
      </c>
      <c r="D23" s="1570"/>
      <c r="E23" s="1063">
        <f>'1成本基本資料填寫'!C56*1.5</f>
        <v>433500</v>
      </c>
      <c r="F23" s="1064"/>
      <c r="G23" s="1065">
        <f>E6</f>
        <v>1800</v>
      </c>
      <c r="H23" s="1064">
        <f t="shared" si="0"/>
        <v>240.83333333333334</v>
      </c>
      <c r="I23" s="1064">
        <f>H23</f>
        <v>240.83333333333334</v>
      </c>
      <c r="J23" s="1066"/>
    </row>
    <row r="24" spans="2:10" ht="30" customHeight="1" thickBot="1">
      <c r="B24" s="454"/>
      <c r="C24" s="1550" t="s">
        <v>154</v>
      </c>
      <c r="D24" s="1551"/>
      <c r="E24" s="1067">
        <f>'1成本基本資料填寫'!F56*1.5</f>
        <v>324000</v>
      </c>
      <c r="F24" s="1068"/>
      <c r="G24" s="1069">
        <f>E7</f>
        <v>700</v>
      </c>
      <c r="H24" s="1068">
        <f t="shared" si="0"/>
        <v>462.85714285714283</v>
      </c>
      <c r="I24" s="1068"/>
      <c r="J24" s="1070">
        <f>H24</f>
        <v>462.85714285714283</v>
      </c>
    </row>
    <row r="25" spans="2:10" ht="30" customHeight="1">
      <c r="B25" s="115" t="s">
        <v>153</v>
      </c>
      <c r="C25" s="1575" t="s">
        <v>227</v>
      </c>
      <c r="D25" s="1553"/>
      <c r="E25" s="1071">
        <f>I18*10*10/12*1.5</f>
        <v>60000</v>
      </c>
      <c r="F25" s="222"/>
      <c r="G25" s="1072">
        <v>100</v>
      </c>
      <c r="H25" s="222">
        <f>E25/G25</f>
        <v>600</v>
      </c>
      <c r="I25" s="222">
        <f>H25</f>
        <v>600</v>
      </c>
      <c r="J25" s="223"/>
    </row>
    <row r="26" spans="2:10" ht="30" customHeight="1" thickBot="1">
      <c r="B26" s="120"/>
      <c r="C26" s="1550" t="s">
        <v>155</v>
      </c>
      <c r="D26" s="1551"/>
      <c r="E26" s="1073">
        <f>J19*10*10/12*1.5</f>
        <v>53200</v>
      </c>
      <c r="F26" s="1074"/>
      <c r="G26" s="1075">
        <v>100</v>
      </c>
      <c r="H26" s="1074">
        <f>E26/G26</f>
        <v>532</v>
      </c>
      <c r="I26" s="1074"/>
      <c r="J26" s="1076">
        <f>H26</f>
        <v>532</v>
      </c>
    </row>
    <row r="27" spans="2:10" ht="42.75" customHeight="1">
      <c r="B27" s="94" t="s">
        <v>58</v>
      </c>
      <c r="C27" s="1563" t="s">
        <v>229</v>
      </c>
      <c r="D27" s="1564"/>
      <c r="E27" s="1077">
        <f>'1成本基本資料填寫'!D56*12</f>
        <v>219600</v>
      </c>
      <c r="F27" s="214"/>
      <c r="G27" s="1078">
        <f>E6</f>
        <v>1800</v>
      </c>
      <c r="H27" s="214">
        <f t="shared" si="0"/>
        <v>122</v>
      </c>
      <c r="I27" s="214">
        <f>H27</f>
        <v>122</v>
      </c>
      <c r="J27" s="215"/>
    </row>
    <row r="28" spans="2:10" ht="42.75" customHeight="1" thickBot="1">
      <c r="B28" s="129"/>
      <c r="C28" s="1565" t="s">
        <v>230</v>
      </c>
      <c r="D28" s="1566"/>
      <c r="E28" s="1128">
        <f>'1成本基本資料填寫'!G56*12</f>
        <v>168000</v>
      </c>
      <c r="F28" s="217"/>
      <c r="G28" s="1080">
        <f>E7</f>
        <v>700</v>
      </c>
      <c r="H28" s="1043">
        <f t="shared" si="0"/>
        <v>240</v>
      </c>
      <c r="I28" s="217"/>
      <c r="J28" s="218">
        <f>H28</f>
        <v>240</v>
      </c>
    </row>
    <row r="29" spans="2:10" ht="45" customHeight="1">
      <c r="B29" s="125" t="s">
        <v>218</v>
      </c>
      <c r="C29" s="1571" t="s">
        <v>232</v>
      </c>
      <c r="D29" s="1572"/>
      <c r="E29" s="1494">
        <v>300</v>
      </c>
      <c r="F29" s="1079"/>
      <c r="G29" s="1258">
        <v>1</v>
      </c>
      <c r="H29" s="1079">
        <f>E29/G29</f>
        <v>300</v>
      </c>
      <c r="I29" s="1079">
        <f>H29</f>
        <v>300</v>
      </c>
      <c r="J29" s="1303"/>
    </row>
    <row r="30" spans="2:10" ht="45" customHeight="1" thickBot="1">
      <c r="B30" s="129"/>
      <c r="C30" s="1567" t="s">
        <v>735</v>
      </c>
      <c r="D30" s="1568"/>
      <c r="E30" s="1495">
        <v>300</v>
      </c>
      <c r="F30" s="217"/>
      <c r="G30" s="1080">
        <v>1</v>
      </c>
      <c r="H30" s="217">
        <f>E30/G30</f>
        <v>300</v>
      </c>
      <c r="I30" s="217"/>
      <c r="J30" s="218">
        <f>H30</f>
        <v>300</v>
      </c>
    </row>
    <row r="31" spans="2:10" ht="51.75" customHeight="1">
      <c r="B31" s="131" t="s">
        <v>59</v>
      </c>
      <c r="C31" s="1569" t="s">
        <v>742</v>
      </c>
      <c r="D31" s="1570"/>
      <c r="E31" s="1494">
        <v>2857</v>
      </c>
      <c r="F31" s="1064"/>
      <c r="G31" s="1508">
        <v>10</v>
      </c>
      <c r="H31" s="1064">
        <f>E31*12/10/G31</f>
        <v>342.84000000000003</v>
      </c>
      <c r="I31" s="1064">
        <f>H31</f>
        <v>342.84000000000003</v>
      </c>
      <c r="J31" s="1066"/>
    </row>
    <row r="32" spans="2:10" ht="51.75" customHeight="1" thickBot="1">
      <c r="B32" s="133"/>
      <c r="C32" s="1561" t="s">
        <v>741</v>
      </c>
      <c r="D32" s="1551"/>
      <c r="E32" s="1494">
        <v>2372</v>
      </c>
      <c r="F32" s="1068"/>
      <c r="G32" s="1509">
        <v>10</v>
      </c>
      <c r="H32" s="1064">
        <f>E32*12/10/G32</f>
        <v>284.64</v>
      </c>
      <c r="I32" s="1068"/>
      <c r="J32" s="1070">
        <f>H32</f>
        <v>284.64</v>
      </c>
    </row>
    <row r="33" spans="2:10" ht="75.75" customHeight="1">
      <c r="B33" s="94" t="s">
        <v>63</v>
      </c>
      <c r="C33" s="1562" t="s">
        <v>235</v>
      </c>
      <c r="D33" s="1553"/>
      <c r="E33" s="1496">
        <v>259116</v>
      </c>
      <c r="F33" s="214"/>
      <c r="G33" s="1083">
        <f>E6</f>
        <v>1800</v>
      </c>
      <c r="H33" s="214">
        <f aca="true" t="shared" si="1" ref="H33:H41">E33/G33</f>
        <v>143.95333333333335</v>
      </c>
      <c r="I33" s="214">
        <f>H33</f>
        <v>143.95333333333335</v>
      </c>
      <c r="J33" s="215"/>
    </row>
    <row r="34" spans="2:10" ht="75.75" customHeight="1" thickBot="1">
      <c r="B34" s="129"/>
      <c r="C34" s="1554" t="s">
        <v>166</v>
      </c>
      <c r="D34" s="1551"/>
      <c r="E34" s="1497">
        <v>233304</v>
      </c>
      <c r="F34" s="217"/>
      <c r="G34" s="1084">
        <f>E7</f>
        <v>700</v>
      </c>
      <c r="H34" s="217">
        <f t="shared" si="1"/>
        <v>333.2914285714286</v>
      </c>
      <c r="I34" s="217"/>
      <c r="J34" s="218">
        <f>H34</f>
        <v>333.2914285714286</v>
      </c>
    </row>
    <row r="35" spans="2:10" ht="24.75" customHeight="1" thickBot="1">
      <c r="B35" s="137"/>
      <c r="C35" s="137"/>
      <c r="D35" s="138"/>
      <c r="E35" s="212" t="s">
        <v>62</v>
      </c>
      <c r="F35" s="212" t="s">
        <v>52</v>
      </c>
      <c r="G35" s="212" t="s">
        <v>53</v>
      </c>
      <c r="H35" s="212" t="s">
        <v>54</v>
      </c>
      <c r="I35" s="204" t="s">
        <v>688</v>
      </c>
      <c r="J35" s="204" t="s">
        <v>689</v>
      </c>
    </row>
    <row r="36" spans="2:10" ht="73.5" customHeight="1" thickBot="1">
      <c r="B36" s="139" t="s">
        <v>44</v>
      </c>
      <c r="C36" s="1577" t="s">
        <v>167</v>
      </c>
      <c r="D36" s="1553"/>
      <c r="E36" s="1498">
        <v>173604</v>
      </c>
      <c r="F36" s="1085"/>
      <c r="G36" s="1086">
        <f>E6</f>
        <v>1800</v>
      </c>
      <c r="H36" s="1085">
        <f t="shared" si="1"/>
        <v>96.44666666666667</v>
      </c>
      <c r="I36" s="1085">
        <f>H36</f>
        <v>96.44666666666667</v>
      </c>
      <c r="J36" s="1087"/>
    </row>
    <row r="37" spans="2:10" ht="73.5" customHeight="1" thickBot="1">
      <c r="B37" s="133"/>
      <c r="C37" s="1561" t="s">
        <v>168</v>
      </c>
      <c r="D37" s="1551"/>
      <c r="E37" s="1499">
        <v>154128</v>
      </c>
      <c r="F37" s="1088"/>
      <c r="G37" s="1089">
        <f>E7</f>
        <v>700</v>
      </c>
      <c r="H37" s="1085">
        <f t="shared" si="1"/>
        <v>220.18285714285713</v>
      </c>
      <c r="I37" s="1088"/>
      <c r="J37" s="1090">
        <f>H37</f>
        <v>220.18285714285713</v>
      </c>
    </row>
    <row r="38" spans="2:10" ht="53.25" customHeight="1">
      <c r="B38" s="139" t="s">
        <v>151</v>
      </c>
      <c r="C38" s="1582" t="s">
        <v>239</v>
      </c>
      <c r="D38" s="1553"/>
      <c r="E38" s="1500">
        <v>1914</v>
      </c>
      <c r="F38" s="222"/>
      <c r="G38" s="1510">
        <v>10</v>
      </c>
      <c r="H38" s="1064">
        <f>E38*12/10/G38</f>
        <v>229.68</v>
      </c>
      <c r="I38" s="222">
        <f>H38</f>
        <v>229.68</v>
      </c>
      <c r="J38" s="223"/>
    </row>
    <row r="39" spans="2:10" ht="55.5" customHeight="1" thickBot="1">
      <c r="B39" s="133"/>
      <c r="C39" s="1561" t="s">
        <v>240</v>
      </c>
      <c r="D39" s="1551"/>
      <c r="E39" s="1495">
        <v>1589</v>
      </c>
      <c r="F39" s="224"/>
      <c r="G39" s="1511">
        <v>10</v>
      </c>
      <c r="H39" s="1064">
        <f>E39*12/10/G39</f>
        <v>190.68</v>
      </c>
      <c r="I39" s="224"/>
      <c r="J39" s="225">
        <f>H39</f>
        <v>190.68</v>
      </c>
    </row>
    <row r="40" spans="2:10" ht="51.75" customHeight="1">
      <c r="B40" s="94" t="s">
        <v>64</v>
      </c>
      <c r="C40" s="1552" t="s">
        <v>241</v>
      </c>
      <c r="D40" s="1553"/>
      <c r="E40" s="1500">
        <v>1740000</v>
      </c>
      <c r="F40" s="214"/>
      <c r="G40" s="1083">
        <f>E6</f>
        <v>1800</v>
      </c>
      <c r="H40" s="214">
        <f t="shared" si="1"/>
        <v>966.6666666666666</v>
      </c>
      <c r="I40" s="214">
        <f>H40</f>
        <v>966.6666666666666</v>
      </c>
      <c r="J40" s="215"/>
    </row>
    <row r="41" spans="2:10" ht="41.25" customHeight="1" thickBot="1">
      <c r="B41" s="129"/>
      <c r="C41" s="1554" t="s">
        <v>736</v>
      </c>
      <c r="D41" s="1551"/>
      <c r="E41" s="1495">
        <v>1140000</v>
      </c>
      <c r="F41" s="217"/>
      <c r="G41" s="1084">
        <f>E7</f>
        <v>700</v>
      </c>
      <c r="H41" s="217">
        <f t="shared" si="1"/>
        <v>1628.5714285714287</v>
      </c>
      <c r="I41" s="217"/>
      <c r="J41" s="218">
        <f>H41</f>
        <v>1628.5714285714287</v>
      </c>
    </row>
    <row r="42" spans="2:10" ht="53.25" customHeight="1">
      <c r="B42" s="150" t="s">
        <v>50</v>
      </c>
      <c r="C42" s="1592" t="s">
        <v>771</v>
      </c>
      <c r="D42" s="1553"/>
      <c r="E42" s="1501">
        <v>375</v>
      </c>
      <c r="F42" s="1093"/>
      <c r="G42" s="1094"/>
      <c r="H42" s="1095">
        <f>E42</f>
        <v>375</v>
      </c>
      <c r="I42" s="1095">
        <f>H42</f>
        <v>375</v>
      </c>
      <c r="J42" s="1096"/>
    </row>
    <row r="43" spans="2:10" ht="35.25" customHeight="1" thickBot="1">
      <c r="B43" s="156"/>
      <c r="C43" s="1594" t="s">
        <v>204</v>
      </c>
      <c r="D43" s="1551"/>
      <c r="E43" s="1502">
        <v>250</v>
      </c>
      <c r="F43" s="1097"/>
      <c r="G43" s="1098"/>
      <c r="H43" s="1099">
        <f>E43</f>
        <v>250</v>
      </c>
      <c r="I43" s="1099"/>
      <c r="J43" s="1100">
        <f>H43</f>
        <v>250</v>
      </c>
    </row>
    <row r="44" spans="2:10" ht="71.25" customHeight="1">
      <c r="B44" s="94" t="s">
        <v>51</v>
      </c>
      <c r="C44" s="1593" t="s">
        <v>770</v>
      </c>
      <c r="D44" s="1553"/>
      <c r="E44" s="1500">
        <v>236500</v>
      </c>
      <c r="F44" s="214"/>
      <c r="G44" s="1083">
        <f>E6</f>
        <v>1800</v>
      </c>
      <c r="H44" s="214">
        <f>E44/G44</f>
        <v>131.38888888888889</v>
      </c>
      <c r="I44" s="214">
        <f>H44</f>
        <v>131.38888888888889</v>
      </c>
      <c r="J44" s="215"/>
    </row>
    <row r="45" spans="2:10" ht="40.5" customHeight="1" thickBot="1">
      <c r="B45" s="129"/>
      <c r="C45" s="1581" t="s">
        <v>152</v>
      </c>
      <c r="D45" s="1551"/>
      <c r="E45" s="1495">
        <v>174150</v>
      </c>
      <c r="F45" s="217"/>
      <c r="G45" s="1084">
        <f>E7</f>
        <v>700</v>
      </c>
      <c r="H45" s="217">
        <f>E45/G45</f>
        <v>248.78571428571428</v>
      </c>
      <c r="I45" s="217"/>
      <c r="J45" s="218">
        <f>H45</f>
        <v>248.78571428571428</v>
      </c>
    </row>
    <row r="46" spans="2:10" ht="24.75" customHeight="1" thickBot="1">
      <c r="B46" s="137"/>
      <c r="C46" s="137"/>
      <c r="D46" s="138"/>
      <c r="E46" s="212" t="s">
        <v>46</v>
      </c>
      <c r="F46" s="212" t="s">
        <v>47</v>
      </c>
      <c r="G46" s="212" t="s">
        <v>48</v>
      </c>
      <c r="H46" s="212" t="s">
        <v>49</v>
      </c>
      <c r="I46" s="204" t="s">
        <v>688</v>
      </c>
      <c r="J46" s="204" t="s">
        <v>689</v>
      </c>
    </row>
    <row r="47" spans="2:10" ht="27" customHeight="1">
      <c r="B47" s="161" t="s">
        <v>60</v>
      </c>
      <c r="C47" s="1575" t="s">
        <v>764</v>
      </c>
      <c r="D47" s="1553"/>
      <c r="E47" s="1496">
        <v>200</v>
      </c>
      <c r="F47" s="1101"/>
      <c r="G47" s="1102"/>
      <c r="H47" s="1101">
        <f>E47</f>
        <v>200</v>
      </c>
      <c r="I47" s="1101">
        <f>H47</f>
        <v>200</v>
      </c>
      <c r="J47" s="1103"/>
    </row>
    <row r="48" spans="2:10" ht="27" customHeight="1" thickBot="1">
      <c r="B48" s="164"/>
      <c r="C48" s="1550" t="s">
        <v>65</v>
      </c>
      <c r="D48" s="1551"/>
      <c r="E48" s="1497">
        <v>150</v>
      </c>
      <c r="F48" s="1104"/>
      <c r="G48" s="1105"/>
      <c r="H48" s="1104">
        <f>E48</f>
        <v>150</v>
      </c>
      <c r="I48" s="1104"/>
      <c r="J48" s="1106">
        <f>H48</f>
        <v>150</v>
      </c>
    </row>
    <row r="49" spans="2:10" ht="89.25" customHeight="1" thickBot="1">
      <c r="B49" s="94" t="s">
        <v>61</v>
      </c>
      <c r="C49" s="1587" t="s">
        <v>765</v>
      </c>
      <c r="D49" s="1588"/>
      <c r="E49" s="1107">
        <f>E10</f>
        <v>25</v>
      </c>
      <c r="F49" s="1108">
        <f>'1成本基本資料填寫'!E34</f>
        <v>32</v>
      </c>
      <c r="G49" s="1109">
        <f>'1成本基本資料填寫'!J14</f>
        <v>3</v>
      </c>
      <c r="H49" s="1110">
        <f>E49*F49*G49</f>
        <v>2400</v>
      </c>
      <c r="I49" s="1111">
        <f>H49</f>
        <v>2400</v>
      </c>
      <c r="J49" s="1112">
        <f>H49</f>
        <v>2400</v>
      </c>
    </row>
    <row r="50" spans="2:10" ht="39" customHeight="1" thickBot="1">
      <c r="B50" s="170" t="s">
        <v>164</v>
      </c>
      <c r="C50" s="1552" t="s">
        <v>743</v>
      </c>
      <c r="D50" s="1553"/>
      <c r="E50" s="1500">
        <v>11920</v>
      </c>
      <c r="F50" s="1114">
        <f>E8</f>
        <v>30</v>
      </c>
      <c r="G50" s="1113">
        <f>E6</f>
        <v>1800</v>
      </c>
      <c r="H50" s="214">
        <f>E50*F50/G50</f>
        <v>198.66666666666666</v>
      </c>
      <c r="I50" s="214">
        <f>H50</f>
        <v>198.66666666666666</v>
      </c>
      <c r="J50" s="215"/>
    </row>
    <row r="51" spans="2:10" ht="32.25" customHeight="1" thickBot="1">
      <c r="B51" s="129"/>
      <c r="C51" s="1554" t="s">
        <v>163</v>
      </c>
      <c r="D51" s="1551"/>
      <c r="E51" s="1495">
        <v>11920</v>
      </c>
      <c r="F51" s="1114">
        <f>E9</f>
        <v>16</v>
      </c>
      <c r="G51" s="1114">
        <f>E7</f>
        <v>700</v>
      </c>
      <c r="H51" s="217">
        <f>E51*F51/G51</f>
        <v>272.45714285714286</v>
      </c>
      <c r="I51" s="217"/>
      <c r="J51" s="218">
        <f>H51</f>
        <v>272.45714285714286</v>
      </c>
    </row>
    <row r="52" spans="2:10" ht="37.5" customHeight="1">
      <c r="B52" s="173" t="s">
        <v>350</v>
      </c>
      <c r="C52" s="1578" t="s">
        <v>248</v>
      </c>
      <c r="D52" s="1564"/>
      <c r="E52" s="1494">
        <v>4180</v>
      </c>
      <c r="F52" s="1116">
        <f>E8</f>
        <v>30</v>
      </c>
      <c r="G52" s="1065">
        <f>E6</f>
        <v>1800</v>
      </c>
      <c r="H52" s="1115">
        <f>E52*F52/G52</f>
        <v>69.66666666666667</v>
      </c>
      <c r="I52" s="1115">
        <f>H52</f>
        <v>69.66666666666667</v>
      </c>
      <c r="J52" s="1117"/>
    </row>
    <row r="53" spans="2:10" ht="37.5" customHeight="1" thickBot="1">
      <c r="B53" s="173"/>
      <c r="C53" s="1579" t="s">
        <v>207</v>
      </c>
      <c r="D53" s="1580"/>
      <c r="E53" s="1503">
        <v>4180</v>
      </c>
      <c r="F53" s="1119">
        <f>E9</f>
        <v>16</v>
      </c>
      <c r="G53" s="1069">
        <f>E7</f>
        <v>700</v>
      </c>
      <c r="H53" s="1120">
        <f>E53*F53/G53</f>
        <v>95.54285714285714</v>
      </c>
      <c r="I53" s="1118"/>
      <c r="J53" s="1121">
        <f>H53</f>
        <v>95.54285714285714</v>
      </c>
    </row>
    <row r="54" spans="2:10" ht="62.25" customHeight="1">
      <c r="B54" s="184" t="s">
        <v>676</v>
      </c>
      <c r="C54" s="1573" t="s">
        <v>769</v>
      </c>
      <c r="D54" s="1553"/>
      <c r="E54" s="1122">
        <f>G4</f>
        <v>2400000</v>
      </c>
      <c r="F54" s="1101"/>
      <c r="G54" s="1091">
        <f>E6</f>
        <v>1800</v>
      </c>
      <c r="H54" s="1101">
        <f>E54/G54</f>
        <v>1333.3333333333333</v>
      </c>
      <c r="I54" s="1123">
        <f>H54</f>
        <v>1333.3333333333333</v>
      </c>
      <c r="J54" s="1103"/>
    </row>
    <row r="55" spans="2:10" ht="62.25" customHeight="1" thickBot="1">
      <c r="B55" s="121"/>
      <c r="C55" s="1590" t="s">
        <v>769</v>
      </c>
      <c r="D55" s="1551"/>
      <c r="E55" s="1124">
        <f>G5</f>
        <v>1200000</v>
      </c>
      <c r="F55" s="1104"/>
      <c r="G55" s="1092">
        <f>E7</f>
        <v>700</v>
      </c>
      <c r="H55" s="1104">
        <f>E55/G55</f>
        <v>1714.2857142857142</v>
      </c>
      <c r="I55" s="1104"/>
      <c r="J55" s="1125">
        <f>H55</f>
        <v>1714.2857142857142</v>
      </c>
    </row>
    <row r="56" spans="2:10" ht="57.75" customHeight="1">
      <c r="B56" s="187" t="s">
        <v>677</v>
      </c>
      <c r="C56" s="1586" t="s">
        <v>737</v>
      </c>
      <c r="D56" s="1564"/>
      <c r="E56" s="1077">
        <f>H18</f>
        <v>4800</v>
      </c>
      <c r="F56" s="1506">
        <v>0.06</v>
      </c>
      <c r="G56" s="1127"/>
      <c r="H56" s="214">
        <f>E56*F56</f>
        <v>288</v>
      </c>
      <c r="I56" s="214">
        <f>H56</f>
        <v>288</v>
      </c>
      <c r="J56" s="215"/>
    </row>
    <row r="57" spans="2:10" ht="73.5" customHeight="1" thickBot="1">
      <c r="B57" s="181" t="s">
        <v>45</v>
      </c>
      <c r="C57" s="1574" t="s">
        <v>738</v>
      </c>
      <c r="D57" s="1566"/>
      <c r="E57" s="1128">
        <f>H19</f>
        <v>4256</v>
      </c>
      <c r="F57" s="1507">
        <v>0.06</v>
      </c>
      <c r="G57" s="1130"/>
      <c r="H57" s="217">
        <f>E57*F57</f>
        <v>255.35999999999999</v>
      </c>
      <c r="I57" s="217"/>
      <c r="J57" s="218">
        <f>H57</f>
        <v>255.35999999999999</v>
      </c>
    </row>
    <row r="58" spans="1:10" ht="26.25" customHeight="1" thickBot="1">
      <c r="A58" s="190"/>
      <c r="B58" s="104"/>
      <c r="C58" s="104"/>
      <c r="D58" s="104"/>
      <c r="E58" s="1131" t="s">
        <v>62</v>
      </c>
      <c r="F58" s="1131" t="s">
        <v>52</v>
      </c>
      <c r="G58" s="1131" t="s">
        <v>53</v>
      </c>
      <c r="H58" s="1131" t="s">
        <v>54</v>
      </c>
      <c r="I58" s="204" t="s">
        <v>688</v>
      </c>
      <c r="J58" s="204" t="s">
        <v>689</v>
      </c>
    </row>
    <row r="59" spans="2:10" ht="57.75" customHeight="1">
      <c r="B59" s="193" t="s">
        <v>678</v>
      </c>
      <c r="C59" s="1573" t="s">
        <v>170</v>
      </c>
      <c r="D59" s="1553"/>
      <c r="E59" s="1071">
        <f>'1成本基本資料填寫'!C56*0.06*12</f>
        <v>208080</v>
      </c>
      <c r="F59" s="1101"/>
      <c r="G59" s="1091">
        <f>E6</f>
        <v>1800</v>
      </c>
      <c r="H59" s="1101">
        <f>E59/G59</f>
        <v>115.6</v>
      </c>
      <c r="I59" s="1101">
        <f>H59</f>
        <v>115.6</v>
      </c>
      <c r="J59" s="1103"/>
    </row>
    <row r="60" spans="2:10" ht="75" customHeight="1" thickBot="1">
      <c r="B60" s="121"/>
      <c r="C60" s="1590" t="s">
        <v>766</v>
      </c>
      <c r="D60" s="1551"/>
      <c r="E60" s="1132">
        <f>'1成本基本資料填寫'!F56*12*0.06</f>
        <v>155520</v>
      </c>
      <c r="F60" s="1104"/>
      <c r="G60" s="1092">
        <f>E7</f>
        <v>700</v>
      </c>
      <c r="H60" s="1104">
        <f>E60/G60</f>
        <v>222.17142857142858</v>
      </c>
      <c r="I60" s="1104"/>
      <c r="J60" s="1106">
        <f>H60</f>
        <v>222.17142857142858</v>
      </c>
    </row>
    <row r="61" spans="2:10" ht="69.75" customHeight="1" thickBot="1">
      <c r="B61" s="176" t="s">
        <v>679</v>
      </c>
      <c r="C61" s="1591" t="s">
        <v>346</v>
      </c>
      <c r="D61" s="1588"/>
      <c r="E61" s="1054">
        <f>C5</f>
        <v>0</v>
      </c>
      <c r="F61" s="1133">
        <f>C6</f>
        <v>5</v>
      </c>
      <c r="G61" s="1512">
        <f>280*0.85</f>
        <v>238</v>
      </c>
      <c r="H61" s="1055">
        <f>E61/F61/G61</f>
        <v>0</v>
      </c>
      <c r="I61" s="1134">
        <f>H61</f>
        <v>0</v>
      </c>
      <c r="J61" s="1057"/>
    </row>
    <row r="62" spans="2:10" ht="69.75" customHeight="1" thickBot="1">
      <c r="B62" s="176" t="s">
        <v>681</v>
      </c>
      <c r="C62" s="1591" t="s">
        <v>347</v>
      </c>
      <c r="D62" s="1588"/>
      <c r="E62" s="1054">
        <f>C5</f>
        <v>0</v>
      </c>
      <c r="F62" s="1133">
        <f>C6</f>
        <v>5</v>
      </c>
      <c r="G62" s="1512">
        <f>280*0.65</f>
        <v>182</v>
      </c>
      <c r="H62" s="1055">
        <f>E62/F62/G62</f>
        <v>0</v>
      </c>
      <c r="I62" s="1055"/>
      <c r="J62" s="1135">
        <f>H62</f>
        <v>0</v>
      </c>
    </row>
    <row r="63" spans="2:10" ht="21" customHeight="1" thickBot="1">
      <c r="B63" s="184" t="s">
        <v>682</v>
      </c>
      <c r="C63" s="1598" t="s">
        <v>344</v>
      </c>
      <c r="D63" s="1588"/>
      <c r="E63" s="1136">
        <f>C11</f>
        <v>1500</v>
      </c>
      <c r="F63" s="1137"/>
      <c r="G63" s="1138">
        <v>30</v>
      </c>
      <c r="H63" s="1136">
        <f>E63/G63</f>
        <v>50</v>
      </c>
      <c r="I63" s="1136">
        <f>H63</f>
        <v>50</v>
      </c>
      <c r="J63" s="1139">
        <f>H63</f>
        <v>50</v>
      </c>
    </row>
    <row r="64" spans="2:10" ht="21" customHeight="1" thickBot="1">
      <c r="B64" s="184" t="s">
        <v>683</v>
      </c>
      <c r="C64" s="1598" t="s">
        <v>767</v>
      </c>
      <c r="D64" s="1588"/>
      <c r="E64" s="1136">
        <f>C12</f>
        <v>2000</v>
      </c>
      <c r="F64" s="1137"/>
      <c r="G64" s="1138">
        <v>14</v>
      </c>
      <c r="H64" s="1136">
        <f>E64/G64</f>
        <v>142.85714285714286</v>
      </c>
      <c r="I64" s="1136">
        <f>H64</f>
        <v>142.85714285714286</v>
      </c>
      <c r="J64" s="1139">
        <f>H64</f>
        <v>142.85714285714286</v>
      </c>
    </row>
    <row r="65" spans="2:10" ht="35.25" customHeight="1" thickBot="1">
      <c r="B65" s="305" t="s">
        <v>684</v>
      </c>
      <c r="C65" s="1583" t="s">
        <v>690</v>
      </c>
      <c r="D65" s="1584"/>
      <c r="E65" s="1409">
        <f>C10/2+C14</f>
        <v>22994</v>
      </c>
      <c r="F65" s="1141"/>
      <c r="G65" s="1142">
        <f>280*0.85</f>
        <v>238</v>
      </c>
      <c r="H65" s="1140">
        <f>E65/G65</f>
        <v>96.61344537815125</v>
      </c>
      <c r="I65" s="1140">
        <f>H65</f>
        <v>96.61344537815125</v>
      </c>
      <c r="J65" s="1143">
        <f>H65</f>
        <v>96.61344537815125</v>
      </c>
    </row>
    <row r="66" spans="2:10" ht="21" customHeight="1" thickBot="1">
      <c r="B66" s="563" t="s">
        <v>685</v>
      </c>
      <c r="C66" s="1596" t="s">
        <v>768</v>
      </c>
      <c r="D66" s="1597"/>
      <c r="E66" s="1144">
        <f>C13</f>
        <v>75</v>
      </c>
      <c r="F66" s="1145"/>
      <c r="G66" s="1146"/>
      <c r="H66" s="1147">
        <f>E66</f>
        <v>75</v>
      </c>
      <c r="I66" s="1147">
        <f>E66</f>
        <v>75</v>
      </c>
      <c r="J66" s="1148">
        <f>E66</f>
        <v>75</v>
      </c>
    </row>
    <row r="67" spans="2:10" ht="18.75" customHeight="1" thickBot="1">
      <c r="B67" s="104"/>
      <c r="C67" s="568"/>
      <c r="D67" s="569"/>
      <c r="E67" s="212" t="s">
        <v>29</v>
      </c>
      <c r="F67" s="212"/>
      <c r="G67" s="212"/>
      <c r="H67" s="212" t="s">
        <v>54</v>
      </c>
      <c r="I67" s="204" t="s">
        <v>688</v>
      </c>
      <c r="J67" s="204" t="s">
        <v>689</v>
      </c>
    </row>
    <row r="68" spans="2:10" ht="60" customHeight="1" thickBot="1">
      <c r="B68" s="306" t="s">
        <v>686</v>
      </c>
      <c r="C68" s="1585" t="s">
        <v>744</v>
      </c>
      <c r="D68" s="1553"/>
      <c r="E68" s="1149">
        <f>E11</f>
        <v>0.05</v>
      </c>
      <c r="F68" s="1150"/>
      <c r="G68" s="1151"/>
      <c r="H68" s="1152">
        <f>SUM(I16:I66)*E68</f>
        <v>786.2606405228757</v>
      </c>
      <c r="I68" s="1152">
        <f>H68</f>
        <v>786.2606405228757</v>
      </c>
      <c r="J68" s="1153"/>
    </row>
    <row r="69" spans="2:10" ht="21" customHeight="1" thickBot="1">
      <c r="B69" s="312"/>
      <c r="C69" s="1595" t="s">
        <v>72</v>
      </c>
      <c r="D69" s="1551"/>
      <c r="E69" s="1149">
        <f>E11</f>
        <v>0.05</v>
      </c>
      <c r="F69" s="1150"/>
      <c r="G69" s="1151"/>
      <c r="H69" s="1152">
        <f>SUM(J16:J66)*E69</f>
        <v>918.2076722689077</v>
      </c>
      <c r="I69" s="1152"/>
      <c r="J69" s="1153">
        <f>H69</f>
        <v>918.2076722689077</v>
      </c>
    </row>
    <row r="70" spans="2:10" ht="20.25" customHeight="1" thickBot="1">
      <c r="B70" s="451" t="s">
        <v>30</v>
      </c>
      <c r="C70" s="451"/>
      <c r="E70" s="204"/>
      <c r="F70" s="204"/>
      <c r="G70" s="1154"/>
      <c r="H70" s="204"/>
      <c r="I70" s="1155">
        <f>SUM(I16:I69)</f>
        <v>16511.47345098039</v>
      </c>
      <c r="J70" s="1156">
        <f>SUM(J16:J69)</f>
        <v>19282.361117647062</v>
      </c>
    </row>
    <row r="71" spans="2:10" ht="21.75" customHeight="1">
      <c r="B71" s="176" t="s">
        <v>687</v>
      </c>
      <c r="C71" s="1586" t="s">
        <v>745</v>
      </c>
      <c r="D71" s="1564"/>
      <c r="E71" s="1077">
        <f>I14</f>
        <v>16511.47345098039</v>
      </c>
      <c r="F71" s="1513">
        <v>0.004</v>
      </c>
      <c r="G71" s="1515"/>
      <c r="H71" s="1158">
        <f>E71*F71</f>
        <v>66.04589380392156</v>
      </c>
      <c r="I71" s="1518">
        <f>H71</f>
        <v>66.04589380392156</v>
      </c>
      <c r="J71" s="1516"/>
    </row>
    <row r="72" spans="2:10" ht="21.75" customHeight="1" thickBot="1">
      <c r="B72" s="181"/>
      <c r="C72" s="1574" t="s">
        <v>250</v>
      </c>
      <c r="D72" s="1566"/>
      <c r="E72" s="1128">
        <f>J14</f>
        <v>19282.361117647062</v>
      </c>
      <c r="F72" s="1514">
        <v>0.004</v>
      </c>
      <c r="G72" s="1130"/>
      <c r="H72" s="1160">
        <f>E72*F72</f>
        <v>77.12944447058825</v>
      </c>
      <c r="I72" s="1517"/>
      <c r="J72" s="1519">
        <f>H72</f>
        <v>77.12944447058825</v>
      </c>
    </row>
    <row r="73" spans="4:10" ht="26.25" customHeight="1">
      <c r="D73" s="198"/>
      <c r="E73" s="1161"/>
      <c r="F73" s="204"/>
      <c r="G73" s="227"/>
      <c r="H73" s="204"/>
      <c r="I73" s="361">
        <f>I70+H71</f>
        <v>16577.519344784312</v>
      </c>
      <c r="J73" s="361">
        <f>J70+H72</f>
        <v>19359.49056211765</v>
      </c>
    </row>
    <row r="74" ht="16.5">
      <c r="C74" s="650"/>
    </row>
    <row r="75" ht="16.5">
      <c r="C75" s="650"/>
    </row>
    <row r="82" ht="16.5">
      <c r="G82" s="201"/>
    </row>
  </sheetData>
  <sheetProtection password="CC8F" sheet="1"/>
  <protectedRanges>
    <protectedRange sqref="E4:E11" name="範圍3"/>
    <protectedRange sqref="D2 D12:D14" name="範圍2"/>
    <protectedRange password="CC8F" sqref="E4:E11" name="範圍1"/>
  </protectedRanges>
  <mergeCells count="52">
    <mergeCell ref="C61:D61"/>
    <mergeCell ref="C62:D62"/>
    <mergeCell ref="C42:D42"/>
    <mergeCell ref="C44:D44"/>
    <mergeCell ref="C43:D43"/>
    <mergeCell ref="C69:D69"/>
    <mergeCell ref="C66:D66"/>
    <mergeCell ref="C60:D60"/>
    <mergeCell ref="C63:D63"/>
    <mergeCell ref="C64:D64"/>
    <mergeCell ref="C65:D65"/>
    <mergeCell ref="C68:D68"/>
    <mergeCell ref="C51:D51"/>
    <mergeCell ref="C71:D71"/>
    <mergeCell ref="C49:D49"/>
    <mergeCell ref="B2:C2"/>
    <mergeCell ref="C56:D56"/>
    <mergeCell ref="C59:D59"/>
    <mergeCell ref="C57:D57"/>
    <mergeCell ref="C55:D55"/>
    <mergeCell ref="C52:D52"/>
    <mergeCell ref="C53:D53"/>
    <mergeCell ref="C45:D45"/>
    <mergeCell ref="C38:D38"/>
    <mergeCell ref="C39:D39"/>
    <mergeCell ref="C40:D40"/>
    <mergeCell ref="C41:D41"/>
    <mergeCell ref="C54:D54"/>
    <mergeCell ref="C72:D72"/>
    <mergeCell ref="C47:D47"/>
    <mergeCell ref="C48:D48"/>
    <mergeCell ref="C50:D50"/>
    <mergeCell ref="C23:D23"/>
    <mergeCell ref="C25:D25"/>
    <mergeCell ref="C26:D26"/>
    <mergeCell ref="C32:D32"/>
    <mergeCell ref="C36:D36"/>
    <mergeCell ref="C37:D37"/>
    <mergeCell ref="C33:D33"/>
    <mergeCell ref="C34:D34"/>
    <mergeCell ref="C27:D27"/>
    <mergeCell ref="C28:D28"/>
    <mergeCell ref="C30:D30"/>
    <mergeCell ref="C31:D31"/>
    <mergeCell ref="C29:D29"/>
    <mergeCell ref="C24:D24"/>
    <mergeCell ref="C20:D20"/>
    <mergeCell ref="C21:D21"/>
    <mergeCell ref="C16:D16"/>
    <mergeCell ref="C17:D17"/>
    <mergeCell ref="C18:D18"/>
    <mergeCell ref="C19:D19"/>
  </mergeCells>
  <printOptions/>
  <pageMargins left="0.1968503937007874" right="0" top="0.2755905511811024" bottom="0.1968503937007874" header="0.1968503937007874" footer="0.2755905511811024"/>
  <pageSetup horizontalDpi="600" verticalDpi="600" orientation="landscape" paperSize="9" r:id="rId1"/>
  <headerFooter alignWithMargins="0">
    <oddHeader>&amp;R&amp;D&amp;T</oddHeader>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2:L77"/>
  <sheetViews>
    <sheetView zoomScale="80" zoomScaleNormal="80" workbookViewId="0" topLeftCell="A1">
      <selection activeCell="L60" sqref="L60:L61"/>
    </sheetView>
  </sheetViews>
  <sheetFormatPr defaultColWidth="9.00390625" defaultRowHeight="16.5"/>
  <cols>
    <col min="1" max="1" width="2.375" style="65" customWidth="1"/>
    <col min="2" max="2" width="22.125" style="65" customWidth="1"/>
    <col min="3" max="3" width="11.50390625" style="65" customWidth="1"/>
    <col min="4" max="4" width="77.125" style="65" customWidth="1"/>
    <col min="5" max="5" width="63.125" style="65" customWidth="1"/>
    <col min="6" max="6" width="12.00390625" style="67" customWidth="1"/>
    <col min="7" max="7" width="5.50390625" style="67" customWidth="1"/>
    <col min="8" max="8" width="8.125" style="67" customWidth="1"/>
    <col min="9" max="9" width="9.00390625" style="67" customWidth="1"/>
    <col min="10" max="10" width="11.375" style="67" customWidth="1"/>
    <col min="11" max="11" width="10.00390625" style="67" customWidth="1"/>
    <col min="12" max="12" width="32.625" style="65" customWidth="1"/>
    <col min="13" max="16384" width="9.00390625" style="65" customWidth="1"/>
  </cols>
  <sheetData>
    <row r="2" spans="2:10" ht="33.75" customHeight="1">
      <c r="B2" s="1397" t="str">
        <f>'1成本基本資料填寫'!C1</f>
        <v>嘉義區監理所</v>
      </c>
      <c r="C2" s="1261"/>
      <c r="E2" s="66" t="str">
        <f>'2學會成本調整公式 '!D2</f>
        <v>105年場地訓練32節成本分析計算表</v>
      </c>
      <c r="J2" s="274"/>
    </row>
    <row r="3" spans="3:11" ht="29.25" customHeight="1" thickBot="1">
      <c r="C3" s="69" t="s">
        <v>165</v>
      </c>
      <c r="E3" s="202"/>
      <c r="F3" s="1164"/>
      <c r="G3" s="206" t="s">
        <v>67</v>
      </c>
      <c r="H3" s="1165" t="s">
        <v>68</v>
      </c>
      <c r="I3" s="204"/>
      <c r="J3" s="204" t="s">
        <v>688</v>
      </c>
      <c r="K3" s="204" t="s">
        <v>689</v>
      </c>
    </row>
    <row r="4" spans="2:11" ht="27.75" customHeight="1" thickBot="1">
      <c r="B4" s="74" t="s">
        <v>749</v>
      </c>
      <c r="C4" s="74"/>
      <c r="E4" s="1170" t="s">
        <v>750</v>
      </c>
      <c r="F4" s="1282">
        <f>'1成本基本資料填寫'!D6</f>
        <v>200000</v>
      </c>
      <c r="G4" s="209">
        <v>12</v>
      </c>
      <c r="H4" s="1283">
        <f>F4*G4</f>
        <v>2400000</v>
      </c>
      <c r="I4" s="1288" t="s">
        <v>675</v>
      </c>
      <c r="J4" s="1289"/>
      <c r="K4" s="1290"/>
    </row>
    <row r="5" spans="2:11" ht="25.5" customHeight="1" thickBot="1">
      <c r="B5" s="457" t="s">
        <v>169</v>
      </c>
      <c r="C5" s="464">
        <f>'1成本基本資料填寫'!D12</f>
        <v>0</v>
      </c>
      <c r="D5" s="77"/>
      <c r="E5" s="1170" t="s">
        <v>693</v>
      </c>
      <c r="F5" s="1282">
        <f>'1成本基本資料填寫'!D7</f>
        <v>100000</v>
      </c>
      <c r="G5" s="209">
        <v>12</v>
      </c>
      <c r="H5" s="1283">
        <f>F5*G5</f>
        <v>1200000</v>
      </c>
      <c r="I5" s="1291"/>
      <c r="J5" s="1292">
        <f>J69</f>
        <v>16577.519344784312</v>
      </c>
      <c r="K5" s="1176">
        <f>K69</f>
        <v>19359.49056211765</v>
      </c>
    </row>
    <row r="6" spans="2:11" ht="21" customHeight="1">
      <c r="B6" s="457" t="s">
        <v>217</v>
      </c>
      <c r="C6" s="463">
        <f>'1成本基本資料填寫'!D13</f>
        <v>5</v>
      </c>
      <c r="D6" s="77"/>
      <c r="E6" s="1170" t="s">
        <v>692</v>
      </c>
      <c r="F6" s="1284">
        <f>'1成本基本資料填寫'!D8</f>
        <v>1800</v>
      </c>
      <c r="G6" s="210" t="s">
        <v>31</v>
      </c>
      <c r="H6" s="1285"/>
      <c r="I6" s="226" t="s">
        <v>713</v>
      </c>
      <c r="J6" s="204"/>
      <c r="K6" s="204"/>
    </row>
    <row r="7" spans="2:11" ht="21" customHeight="1">
      <c r="B7" s="457" t="s">
        <v>203</v>
      </c>
      <c r="C7" s="463">
        <f>'1成本基本資料填寫'!D14</f>
        <v>0</v>
      </c>
      <c r="D7" s="77"/>
      <c r="E7" s="1170" t="s">
        <v>694</v>
      </c>
      <c r="F7" s="1284">
        <f>'1成本基本資料填寫'!D9</f>
        <v>700</v>
      </c>
      <c r="G7" s="210" t="s">
        <v>31</v>
      </c>
      <c r="H7" s="1285"/>
      <c r="I7" s="226" t="s">
        <v>714</v>
      </c>
      <c r="J7" s="207"/>
      <c r="K7" s="205"/>
    </row>
    <row r="8" spans="2:11" ht="21" customHeight="1">
      <c r="B8" s="457" t="s">
        <v>206</v>
      </c>
      <c r="C8" s="465">
        <f>'1成本基本資料填寫'!D15</f>
        <v>0</v>
      </c>
      <c r="D8" s="77"/>
      <c r="E8" s="1170" t="s">
        <v>789</v>
      </c>
      <c r="F8" s="1284">
        <f>'1成本基本資料填寫'!D10</f>
        <v>30</v>
      </c>
      <c r="G8" s="210" t="s">
        <v>73</v>
      </c>
      <c r="H8" s="1285"/>
      <c r="I8" s="204"/>
      <c r="J8" s="207"/>
      <c r="K8" s="205"/>
    </row>
    <row r="9" spans="2:11" ht="21" customHeight="1">
      <c r="B9" s="458" t="s">
        <v>213</v>
      </c>
      <c r="C9" s="464">
        <f>'1成本基本資料填寫'!D17</f>
        <v>9994</v>
      </c>
      <c r="D9" s="80"/>
      <c r="E9" s="1170" t="s">
        <v>788</v>
      </c>
      <c r="F9" s="1284">
        <f>'1成本基本資料填寫'!D11</f>
        <v>16</v>
      </c>
      <c r="G9" s="210" t="s">
        <v>73</v>
      </c>
      <c r="H9" s="1285"/>
      <c r="I9" s="204"/>
      <c r="J9" s="204"/>
      <c r="K9" s="204"/>
    </row>
    <row r="10" spans="2:11" ht="21" customHeight="1">
      <c r="B10" s="458" t="s">
        <v>266</v>
      </c>
      <c r="C10" s="464">
        <f>'1成本基本資料填寫'!D18</f>
        <v>26000</v>
      </c>
      <c r="D10" s="77"/>
      <c r="E10" s="1179" t="s">
        <v>32</v>
      </c>
      <c r="F10" s="1286">
        <f>'1成本基本資料填寫'!D16</f>
        <v>25</v>
      </c>
      <c r="G10" s="210" t="s">
        <v>33</v>
      </c>
      <c r="H10" s="1285"/>
      <c r="I10" s="204"/>
      <c r="J10" s="204"/>
      <c r="K10" s="204"/>
    </row>
    <row r="11" spans="2:11" ht="21" customHeight="1">
      <c r="B11" s="458" t="str">
        <f>'1成本基本資料填寫'!C19</f>
        <v>(二十)場考考驗員費</v>
      </c>
      <c r="C11" s="464">
        <f>'1成本基本資料填寫'!D19</f>
        <v>1500</v>
      </c>
      <c r="D11" s="77"/>
      <c r="E11" s="1170" t="s">
        <v>159</v>
      </c>
      <c r="F11" s="1287">
        <f>'1成本基本資料填寫'!D22</f>
        <v>0.05</v>
      </c>
      <c r="G11" s="210" t="s">
        <v>34</v>
      </c>
      <c r="H11" s="1285"/>
      <c r="I11" s="237"/>
      <c r="J11" s="1415"/>
      <c r="K11" s="1412"/>
    </row>
    <row r="12" spans="2:9" ht="18.75" customHeight="1">
      <c r="B12" s="458" t="s">
        <v>214</v>
      </c>
      <c r="C12" s="464">
        <f>'1成本基本資料填寫'!D20</f>
        <v>2000</v>
      </c>
      <c r="D12" s="466"/>
      <c r="E12" s="1184"/>
      <c r="F12" s="204"/>
      <c r="G12" s="204"/>
      <c r="H12" s="211"/>
      <c r="I12" s="1416"/>
    </row>
    <row r="13" spans="2:11" ht="18.75" customHeight="1">
      <c r="B13" s="458" t="s">
        <v>451</v>
      </c>
      <c r="C13" s="464">
        <f>'1成本基本資料填寫'!D21</f>
        <v>75</v>
      </c>
      <c r="D13" s="466"/>
      <c r="E13" s="1184"/>
      <c r="F13" s="204"/>
      <c r="G13" s="204"/>
      <c r="H13" s="211"/>
      <c r="I13" s="204"/>
      <c r="J13" s="1293"/>
      <c r="K13" s="1294"/>
    </row>
    <row r="14" spans="2:11" ht="21.75" customHeight="1" thickBot="1">
      <c r="B14" s="1278" t="str">
        <f>'1成本基本資料填寫'!C26</f>
        <v>自行選擇保險額度</v>
      </c>
      <c r="C14" s="1277">
        <f>'1成本基本資料填寫'!J26</f>
        <v>9994</v>
      </c>
      <c r="D14" s="65">
        <v>8889</v>
      </c>
      <c r="E14" s="202" t="s">
        <v>220</v>
      </c>
      <c r="F14" s="1295" t="s">
        <v>161</v>
      </c>
      <c r="G14" s="204"/>
      <c r="H14" s="211"/>
      <c r="I14" s="204"/>
      <c r="J14" s="1155">
        <f>J66</f>
        <v>16511.47345098039</v>
      </c>
      <c r="K14" s="1155">
        <f>K66</f>
        <v>19282.361117647062</v>
      </c>
    </row>
    <row r="15" spans="2:12" ht="28.5" customHeight="1" thickBot="1">
      <c r="B15" s="1369"/>
      <c r="C15" s="1610" t="s">
        <v>761</v>
      </c>
      <c r="D15" s="1611"/>
      <c r="E15" s="1296" t="s">
        <v>748</v>
      </c>
      <c r="F15" s="1297" t="s">
        <v>35</v>
      </c>
      <c r="G15" s="1298" t="s">
        <v>36</v>
      </c>
      <c r="H15" s="1298" t="s">
        <v>37</v>
      </c>
      <c r="I15" s="1298" t="s">
        <v>38</v>
      </c>
      <c r="J15" s="1085" t="s">
        <v>688</v>
      </c>
      <c r="K15" s="1087" t="s">
        <v>689</v>
      </c>
      <c r="L15" s="1276" t="s">
        <v>732</v>
      </c>
    </row>
    <row r="16" spans="2:12" ht="25.5" customHeight="1">
      <c r="B16" s="213" t="str">
        <f>'2學會成本調整公式 '!B16</f>
        <v>〔一〕學科成本費</v>
      </c>
      <c r="C16" s="1552" t="str">
        <f>'2學會成本調整公式 '!C16</f>
        <v>上限：參照公務人員聘講師鐘點費800元   〔若高、低於百分之五十者，皆捨棄不計〕。</v>
      </c>
      <c r="D16" s="1618"/>
      <c r="E16" s="1299" t="str">
        <f>'5列印公式說明'!G4</f>
        <v>每節講師費*節數 / 每班人數＝每學員分攤成本</v>
      </c>
      <c r="F16" s="1300">
        <f>'1成本基本資料填寫'!D32</f>
        <v>800</v>
      </c>
      <c r="G16" s="1301">
        <f>'1成本基本資料填寫'!E32</f>
        <v>24</v>
      </c>
      <c r="H16" s="1301">
        <f>'1成本基本資料填寫'!F32</f>
        <v>40</v>
      </c>
      <c r="I16" s="1079">
        <f>F16*G16/H16</f>
        <v>480</v>
      </c>
      <c r="J16" s="1302">
        <f>I16</f>
        <v>480</v>
      </c>
      <c r="K16" s="1303"/>
      <c r="L16" s="1601"/>
    </row>
    <row r="17" spans="2:12" ht="25.5" customHeight="1" thickBot="1">
      <c r="B17" s="216"/>
      <c r="C17" s="1637" t="str">
        <f>'2學會成本調整公式 '!C17</f>
        <v>下限：統計轄內各班平均數400元〔若高、低於百分之五十者，皆捨棄不計〕。</v>
      </c>
      <c r="D17" s="1634"/>
      <c r="E17" s="1304"/>
      <c r="F17" s="1305">
        <f>'1成本基本資料填寫'!D33</f>
        <v>400</v>
      </c>
      <c r="G17" s="1042">
        <f>'1成本基本資料填寫'!E33</f>
        <v>24</v>
      </c>
      <c r="H17" s="1042">
        <f>'1成本基本資料填寫'!F33</f>
        <v>40</v>
      </c>
      <c r="I17" s="1043">
        <f>F17*G17/H17</f>
        <v>240</v>
      </c>
      <c r="J17" s="217"/>
      <c r="K17" s="1044">
        <f>I17</f>
        <v>240</v>
      </c>
      <c r="L17" s="1602"/>
    </row>
    <row r="18" spans="2:12" ht="24.75" customHeight="1">
      <c r="B18" s="1370" t="str">
        <f>'2學會成本調整公式 '!B18</f>
        <v>〔二〕術科成本費</v>
      </c>
      <c r="C18" s="1575" t="str">
        <f>'2學會成本調整公式 '!C18</f>
        <v>上限：參照公路人員訓練所，聘用專任教練鐘點費標準150元。超時200元    依勞基法8~10人                                                                                                 </v>
      </c>
      <c r="D18" s="1643"/>
      <c r="E18" s="1306" t="str">
        <f>'5列印公式說明'!G5</f>
        <v>每節鐘點費*節數＝每學員分攤成本</v>
      </c>
      <c r="F18" s="1307">
        <f>'1成本基本資料填寫'!D34</f>
        <v>150</v>
      </c>
      <c r="G18" s="1046">
        <f>'1成本基本資料填寫'!E34</f>
        <v>32</v>
      </c>
      <c r="H18" s="1046">
        <f>'1成本基本資料填寫'!F34</f>
        <v>1</v>
      </c>
      <c r="I18" s="1047">
        <f>F18*G18*H18</f>
        <v>4800</v>
      </c>
      <c r="J18" s="1048">
        <f>I18</f>
        <v>4800</v>
      </c>
      <c r="K18" s="1049"/>
      <c r="L18" s="1599"/>
    </row>
    <row r="19" spans="2:12" ht="24.75" customHeight="1" thickBot="1">
      <c r="B19" s="1371"/>
      <c r="C19" s="1576" t="str">
        <f>'2學會成本調整公式 '!C19</f>
        <v>下限：勞工最低時薪133元   依勞基法8~10人     106年1月1日起</v>
      </c>
      <c r="D19" s="1644"/>
      <c r="E19" s="1308"/>
      <c r="F19" s="1309">
        <f>'1成本基本資料填寫'!D35</f>
        <v>133</v>
      </c>
      <c r="G19" s="1051">
        <f>'1成本基本資料填寫'!E35</f>
        <v>32</v>
      </c>
      <c r="H19" s="1051">
        <f>'1成本基本資料填寫'!F35</f>
        <v>1</v>
      </c>
      <c r="I19" s="1052">
        <f>F19*G19*H19</f>
        <v>4256</v>
      </c>
      <c r="J19" s="1052"/>
      <c r="K19" s="1053">
        <f>I19</f>
        <v>4256</v>
      </c>
      <c r="L19" s="1600"/>
    </row>
    <row r="20" spans="2:12" ht="42.75" customHeight="1">
      <c r="B20" s="213" t="str">
        <f>'2學會成本調整公式 '!B20</f>
        <v>〔三〕行政人員薪資</v>
      </c>
      <c r="C20" s="1552" t="str">
        <f>'2學會成本調整公式 '!C20</f>
        <v> 上限：班主任55000元、組長45000元、技 工40000元、職員6人每年招生名額人。依場地基本資料自動調整                                                                           </v>
      </c>
      <c r="D20" s="1618"/>
      <c r="E20" s="1299" t="str">
        <f>'5列印公式說明'!G6</f>
        <v>每月行政人員薪資*12個月 / 全年招生上下線總人數=每學員分攤成本</v>
      </c>
      <c r="F20" s="1077">
        <f>'1成本基本資料填寫'!C56*12</f>
        <v>3468000</v>
      </c>
      <c r="G20" s="214"/>
      <c r="H20" s="1083">
        <f>F6</f>
        <v>1800</v>
      </c>
      <c r="I20" s="214">
        <f aca="true" t="shared" si="0" ref="I20:I27">F20/H20</f>
        <v>1926.6666666666667</v>
      </c>
      <c r="J20" s="214">
        <f>I20</f>
        <v>1926.6666666666667</v>
      </c>
      <c r="K20" s="215"/>
      <c r="L20" s="1601"/>
    </row>
    <row r="21" spans="2:12" ht="57.75" customHeight="1" thickBot="1">
      <c r="B21" s="216"/>
      <c r="C21" s="1637" t="str">
        <f>'2學會成本調整公式 '!C21</f>
        <v>下限：班主任50000元、組長40000元、技工35000元、職員4人。                                                               每期學員180人以下 者，職員5人；學員180人以上者，每增加100人則增加職員1人。每年招生名額人     依場地基本資料自動調整</v>
      </c>
      <c r="D21" s="1634"/>
      <c r="E21" s="1304"/>
      <c r="F21" s="1526">
        <f>'1成本基本資料填寫'!F56*12</f>
        <v>2592000</v>
      </c>
      <c r="G21" s="1043"/>
      <c r="H21" s="1527">
        <f>F7</f>
        <v>700</v>
      </c>
      <c r="I21" s="1043">
        <f t="shared" si="0"/>
        <v>3702.8571428571427</v>
      </c>
      <c r="J21" s="1043"/>
      <c r="K21" s="1528">
        <f>I21</f>
        <v>3702.8571428571427</v>
      </c>
      <c r="L21" s="1602"/>
    </row>
    <row r="22" spans="2:12" ht="30" customHeight="1">
      <c r="B22" s="1370" t="str">
        <f>'2學會成本調整公式 '!B23</f>
        <v>〔四〕職員年終獎金</v>
      </c>
      <c r="C22" s="1575" t="str">
        <f>'2學會成本調整公式 '!C23</f>
        <v>每個人1.5個月上限339000*1.5=508500元  依場地基本資料自動調整</v>
      </c>
      <c r="D22" s="1643"/>
      <c r="E22" s="1310" t="str">
        <f>'5列印公式說明'!G7</f>
        <v>每月行政人員薪資*1.5個月 / 全年招生上下線總人數=每學員分攤成本</v>
      </c>
      <c r="F22" s="1311">
        <f>'1成本基本資料填寫'!C56*1.5</f>
        <v>433500</v>
      </c>
      <c r="G22" s="1064"/>
      <c r="H22" s="1065">
        <f>F6</f>
        <v>1800</v>
      </c>
      <c r="I22" s="1064">
        <f t="shared" si="0"/>
        <v>240.83333333333334</v>
      </c>
      <c r="J22" s="1064">
        <f>I22</f>
        <v>240.83333333333334</v>
      </c>
      <c r="K22" s="1066"/>
      <c r="L22" s="1599"/>
    </row>
    <row r="23" spans="2:12" ht="30" customHeight="1" thickBot="1">
      <c r="B23" s="1372"/>
      <c r="C23" s="1576" t="str">
        <f>'2學會成本調整公式 '!C24</f>
        <v>每個人1.5個月下限262000*1.5=39300元  依場地基本資料自動調整</v>
      </c>
      <c r="D23" s="1644"/>
      <c r="E23" s="1308"/>
      <c r="F23" s="1312">
        <f>'1成本基本資料填寫'!F56*1.5</f>
        <v>324000</v>
      </c>
      <c r="G23" s="1068"/>
      <c r="H23" s="1069">
        <f>F7</f>
        <v>700</v>
      </c>
      <c r="I23" s="1068">
        <f t="shared" si="0"/>
        <v>462.85714285714283</v>
      </c>
      <c r="J23" s="1068"/>
      <c r="K23" s="1070">
        <f>I23</f>
        <v>462.85714285714283</v>
      </c>
      <c r="L23" s="1600"/>
    </row>
    <row r="24" spans="2:12" ht="30" customHeight="1">
      <c r="B24" s="1370" t="str">
        <f>'2學會成本調整公式 '!B25</f>
        <v>〔四-1〕教練年終獎金</v>
      </c>
      <c r="C24" s="1575" t="str">
        <f>'2學會成本調整公式 '!C25</f>
        <v>術科成本上限*每期10人*每年10期/12月*1.5個月依術科成本自動調整</v>
      </c>
      <c r="D24" s="1643"/>
      <c r="E24" s="1306" t="str">
        <f>'5列印公式說明'!G8</f>
        <v>學員術科成本*每期10人*每年10期/12月*1.5個月</v>
      </c>
      <c r="F24" s="1313">
        <f>J18*10*10/12*1.5</f>
        <v>60000</v>
      </c>
      <c r="G24" s="222"/>
      <c r="H24" s="1072">
        <v>100</v>
      </c>
      <c r="I24" s="222">
        <f>F24/H24</f>
        <v>600</v>
      </c>
      <c r="J24" s="222">
        <f>I24</f>
        <v>600</v>
      </c>
      <c r="K24" s="223"/>
      <c r="L24" s="1599"/>
    </row>
    <row r="25" spans="2:12" ht="30" customHeight="1" thickBot="1">
      <c r="B25" s="1373"/>
      <c r="C25" s="1645" t="str">
        <f>'2學會成本調整公式 '!C26</f>
        <v>術科成本下限*每期10人*每年10期/12月*1.5個月依術科成本自動調整</v>
      </c>
      <c r="D25" s="1646"/>
      <c r="E25" s="1308"/>
      <c r="F25" s="1314">
        <f>K19*10*10/12*1.5</f>
        <v>53200</v>
      </c>
      <c r="G25" s="1074"/>
      <c r="H25" s="1075">
        <v>100</v>
      </c>
      <c r="I25" s="1074">
        <f>F25/H25</f>
        <v>532</v>
      </c>
      <c r="J25" s="1074"/>
      <c r="K25" s="1076">
        <f>I25</f>
        <v>532</v>
      </c>
      <c r="L25" s="1600"/>
    </row>
    <row r="26" spans="2:12" ht="29.25" customHeight="1">
      <c r="B26" s="1374" t="str">
        <f>'2學會成本調整公式 '!B27</f>
        <v>〔五〕員工福利費</v>
      </c>
      <c r="C26" s="1638" t="str">
        <f>'2學會成本調整公式 '!C27</f>
        <v>上限伙食費1800*員工=每月總數*12月/年度招生  依場地基本資料自動調整</v>
      </c>
      <c r="D26" s="1639"/>
      <c r="E26" s="1315" t="str">
        <f>'5列印公式說明'!G9</f>
        <v>伙食費1800*員工=每月總數*12月/年度招生  </v>
      </c>
      <c r="F26" s="1316">
        <f>'1成本基本資料填寫'!D56*12</f>
        <v>219600</v>
      </c>
      <c r="G26" s="1317"/>
      <c r="H26" s="1318">
        <f>F6</f>
        <v>1800</v>
      </c>
      <c r="I26" s="1317">
        <f t="shared" si="0"/>
        <v>122</v>
      </c>
      <c r="J26" s="1317">
        <f>I26</f>
        <v>122</v>
      </c>
      <c r="K26" s="1319"/>
      <c r="L26" s="1601"/>
    </row>
    <row r="27" spans="2:12" ht="29.25" customHeight="1" thickBot="1">
      <c r="B27" s="1375"/>
      <c r="C27" s="1640" t="str">
        <f>'2學會成本調整公式 '!C28</f>
        <v>上限伙食費1800*員工=每月總數*12月/年度招生  依場地基本資料自動調整</v>
      </c>
      <c r="D27" s="1641"/>
      <c r="E27" s="1320"/>
      <c r="F27" s="1321">
        <f>'1成本基本資料填寫'!G56*12</f>
        <v>168000</v>
      </c>
      <c r="G27" s="1322"/>
      <c r="H27" s="1323">
        <f>F7</f>
        <v>700</v>
      </c>
      <c r="I27" s="1322">
        <f t="shared" si="0"/>
        <v>240</v>
      </c>
      <c r="J27" s="1322"/>
      <c r="K27" s="1324">
        <f>I27</f>
        <v>240</v>
      </c>
      <c r="L27" s="1602"/>
    </row>
    <row r="28" spans="2:12" ht="27" customHeight="1">
      <c r="B28" s="1374" t="str">
        <f>'2學會成本調整公式 '!B29</f>
        <v>〔五-1〕教練員工福利費</v>
      </c>
      <c r="C28" s="1638" t="str">
        <f>'2學會成本調整公式 '!C29</f>
        <v>教練伙食費上限2500*12月=30000/10期/10人=300</v>
      </c>
      <c r="D28" s="1639"/>
      <c r="E28" s="1315" t="str">
        <f>'5列印公式說明'!G10</f>
        <v>教練各人全日伙食費每月2500*12月=每年總額/每年10期/每期10人=300</v>
      </c>
      <c r="F28" s="1325">
        <v>300</v>
      </c>
      <c r="G28" s="1326"/>
      <c r="H28" s="1327">
        <v>1</v>
      </c>
      <c r="I28" s="1326">
        <f>F28/H28</f>
        <v>300</v>
      </c>
      <c r="J28" s="1326">
        <f>I28</f>
        <v>300</v>
      </c>
      <c r="K28" s="1328"/>
      <c r="L28" s="1601"/>
    </row>
    <row r="29" spans="2:12" ht="27" customHeight="1" thickBot="1">
      <c r="B29" s="1376"/>
      <c r="C29" s="1640" t="str">
        <f>'2學會成本調整公式 '!C30</f>
        <v>教練伙食費下限2500*12月=30000/10期/10人=300</v>
      </c>
      <c r="D29" s="1641"/>
      <c r="E29" s="1320"/>
      <c r="F29" s="1329">
        <v>300</v>
      </c>
      <c r="G29" s="1322"/>
      <c r="H29" s="1323">
        <v>1</v>
      </c>
      <c r="I29" s="1322">
        <f>F29/H29</f>
        <v>300</v>
      </c>
      <c r="J29" s="1322"/>
      <c r="K29" s="1324">
        <f>I29</f>
        <v>300</v>
      </c>
      <c r="L29" s="1602"/>
    </row>
    <row r="30" spans="2:12" ht="41.25" customHeight="1">
      <c r="B30" s="1370" t="str">
        <f>'2學會成本調整公式 '!B31</f>
        <v> 〔六〕 教練勞保費</v>
      </c>
      <c r="C30" s="1569" t="str">
        <f>'2學會成本調整公式 '!C31:D31</f>
        <v>上限：依各班教練平均每期教學人數10人 術科成本費上限4800元          每期薪資4800*10人=48000*10期/12月=40000元      依第18級投保薪資40100元，僱主負擔2857元　(慨算)                                                 　              　　　　　　　 </v>
      </c>
      <c r="D30" s="1634"/>
      <c r="E30" s="1330" t="str">
        <f>'5列印公式說明'!G11</f>
        <v>每學員鐘點費*每期10人=每期薪資*每年10期/12月= 每月薪資</v>
      </c>
      <c r="F30" s="1331">
        <v>2857</v>
      </c>
      <c r="G30" s="1064"/>
      <c r="H30" s="1081">
        <v>10</v>
      </c>
      <c r="I30" s="1064">
        <f>F30*12/10/H30</f>
        <v>342.84000000000003</v>
      </c>
      <c r="J30" s="1064">
        <f>I30</f>
        <v>342.84000000000003</v>
      </c>
      <c r="K30" s="1066"/>
      <c r="L30" s="1599"/>
    </row>
    <row r="31" spans="2:12" ht="41.25" customHeight="1" thickBot="1">
      <c r="B31" s="1377"/>
      <c r="C31" s="1561" t="str">
        <f>'2學會成本調整公式 '!C32:D32</f>
        <v>下限：依各班教練平均每期教學人數10人術科成本費下限4000元      每期薪資4000*10=40000*10期/12月=33333        依第14級投保薪資33300元，僱主負擔2372元　　(慨算)                                                                         　              　　　　　　　 </v>
      </c>
      <c r="D31" s="1630"/>
      <c r="E31" s="1332"/>
      <c r="F31" s="1331">
        <v>2372</v>
      </c>
      <c r="G31" s="1068"/>
      <c r="H31" s="1082">
        <v>10</v>
      </c>
      <c r="I31" s="1064">
        <f>F31*12/10/H31</f>
        <v>284.64</v>
      </c>
      <c r="J31" s="1068"/>
      <c r="K31" s="1070">
        <f>I31</f>
        <v>284.64</v>
      </c>
      <c r="L31" s="1600"/>
    </row>
    <row r="32" spans="2:12" ht="67.5" customHeight="1">
      <c r="B32" s="221" t="str">
        <f>'2學會成本調整公式 '!B33</f>
        <v>〔七〕員工勞保費</v>
      </c>
      <c r="C32" s="1642"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36"/>
      <c r="E32" s="1333" t="str">
        <f>'5列印公式說明'!G12</f>
        <v>每月員工勞保費合計*每年12月=每年總計/年度招生　(慨算)  </v>
      </c>
      <c r="F32" s="1334">
        <v>259116</v>
      </c>
      <c r="G32" s="214"/>
      <c r="H32" s="1083">
        <f>F6</f>
        <v>1800</v>
      </c>
      <c r="I32" s="214">
        <f aca="true" t="shared" si="1" ref="I32:I40">F32/H32</f>
        <v>143.95333333333335</v>
      </c>
      <c r="J32" s="214">
        <f>I32</f>
        <v>143.95333333333335</v>
      </c>
      <c r="K32" s="215"/>
      <c r="L32" s="1601"/>
    </row>
    <row r="33" spans="2:12" ht="67.5" customHeight="1" thickBot="1">
      <c r="B33" s="1378"/>
      <c r="C33" s="1554"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30"/>
      <c r="E33" s="1304"/>
      <c r="F33" s="1335">
        <v>233304</v>
      </c>
      <c r="G33" s="217"/>
      <c r="H33" s="1084">
        <f>F7</f>
        <v>700</v>
      </c>
      <c r="I33" s="217">
        <f t="shared" si="1"/>
        <v>333.2914285714286</v>
      </c>
      <c r="J33" s="217"/>
      <c r="K33" s="218">
        <f>I33</f>
        <v>333.2914285714286</v>
      </c>
      <c r="L33" s="1602"/>
    </row>
    <row r="34" spans="2:12" ht="57.75" customHeight="1" thickBot="1">
      <c r="B34" s="1379" t="str">
        <f>'2學會成本調整公式 '!B36</f>
        <v>〔八〕員工健保費</v>
      </c>
      <c r="C34" s="1635"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36"/>
      <c r="E34" s="1336" t="str">
        <f>'5列印公式說明'!G13</f>
        <v>每月員工健保費合計*每年12月=每年總計/年度招生　(慨算)  </v>
      </c>
      <c r="F34" s="1337">
        <v>173604</v>
      </c>
      <c r="G34" s="1085"/>
      <c r="H34" s="1086">
        <f>F6</f>
        <v>1800</v>
      </c>
      <c r="I34" s="1085">
        <f t="shared" si="1"/>
        <v>96.44666666666667</v>
      </c>
      <c r="J34" s="1085">
        <f>I34</f>
        <v>96.44666666666667</v>
      </c>
      <c r="K34" s="1087"/>
      <c r="L34" s="1599"/>
    </row>
    <row r="35" spans="2:12" ht="57.75" customHeight="1" thickBot="1">
      <c r="B35" s="1377"/>
      <c r="C35" s="1561"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30"/>
      <c r="E35" s="1332"/>
      <c r="F35" s="1338">
        <v>154128</v>
      </c>
      <c r="G35" s="1088"/>
      <c r="H35" s="1089">
        <f>F7</f>
        <v>700</v>
      </c>
      <c r="I35" s="1085">
        <f t="shared" si="1"/>
        <v>220.18285714285713</v>
      </c>
      <c r="J35" s="1088"/>
      <c r="K35" s="1090">
        <f>I35</f>
        <v>220.18285714285713</v>
      </c>
      <c r="L35" s="1600"/>
    </row>
    <row r="36" spans="2:12" ht="53.25" customHeight="1">
      <c r="B36" s="1379" t="str">
        <f>'2學會成本調整公式 '!B38</f>
        <v>〔八-1〕教練健保費</v>
      </c>
      <c r="C36" s="1582" t="str">
        <f>'2學會成本調整公式 '!C38:D38</f>
        <v>上限：依各班教練平均每期教學人數10人 術科成本費上限4800元                                                                     每期薪資4800*10人=48000*10期/12月=40000元                                                                      依第18級投保薪資40100元，僱主負擔每月1914元*12個月/10期/10人　  　(慨算)                                                                    　              　　　　　　　 </v>
      </c>
      <c r="D36" s="1618"/>
      <c r="E36" s="1330" t="str">
        <f>'5列印公式說明'!G14</f>
        <v>每學員鐘點費*每期10人=每期薪資*每年10期/12月= 每月薪資</v>
      </c>
      <c r="F36" s="1339">
        <v>1914</v>
      </c>
      <c r="G36" s="222"/>
      <c r="H36" s="1091">
        <v>10</v>
      </c>
      <c r="I36" s="1064">
        <f>F36*12/10/H36</f>
        <v>229.68</v>
      </c>
      <c r="J36" s="222">
        <f>I36</f>
        <v>229.68</v>
      </c>
      <c r="K36" s="223"/>
      <c r="L36" s="1599"/>
    </row>
    <row r="37" spans="2:12" ht="55.5" customHeight="1" thickBot="1">
      <c r="B37" s="1377"/>
      <c r="C37" s="1631" t="str">
        <f>'2學會成本調整公式 '!C39:D39</f>
        <v>下限：依各班教練平均每期教學人數10人術科成本費下限4000元                    每期薪資4000*10=40000*10期/12月=33333                                                               依第14級投保薪資33300元，僱主負擔1589元*12個月/10期/10人　(慨算)                     　                                                    　              　　　　　　　 </v>
      </c>
      <c r="D37" s="1632"/>
      <c r="E37" s="1332"/>
      <c r="F37" s="1340">
        <v>1589</v>
      </c>
      <c r="G37" s="224"/>
      <c r="H37" s="1092">
        <v>10</v>
      </c>
      <c r="I37" s="1064">
        <f>F37*12/10/H37</f>
        <v>190.68</v>
      </c>
      <c r="J37" s="224"/>
      <c r="K37" s="225">
        <f>I37</f>
        <v>190.68</v>
      </c>
      <c r="L37" s="1600"/>
    </row>
    <row r="38" spans="2:12" ht="30" customHeight="1" thickBot="1">
      <c r="B38" s="1380"/>
      <c r="C38" s="1279"/>
      <c r="D38" s="1280" t="s">
        <v>731</v>
      </c>
      <c r="E38" s="1296" t="s">
        <v>739</v>
      </c>
      <c r="F38" s="1341" t="s">
        <v>35</v>
      </c>
      <c r="G38" s="1298" t="s">
        <v>36</v>
      </c>
      <c r="H38" s="1298" t="s">
        <v>37</v>
      </c>
      <c r="I38" s="1298" t="s">
        <v>38</v>
      </c>
      <c r="J38" s="1085" t="s">
        <v>688</v>
      </c>
      <c r="K38" s="1087" t="s">
        <v>689</v>
      </c>
      <c r="L38" s="1524" t="s">
        <v>798</v>
      </c>
    </row>
    <row r="39" spans="2:12" ht="51.75" customHeight="1">
      <c r="B39" s="221" t="str">
        <f>'2學會成本調整公式 '!B40</f>
        <v>〔九〕行政管理費</v>
      </c>
      <c r="C39" s="1637" t="str">
        <f>'2學會成本調整公式 '!C40</f>
        <v>本項依駕訓班班主任座談會商定；按照各班大、小分為上、下限。                                                           上限：〔水電費50000+郵電費20000元+雜費75000元〕*12個月=1740000元　　　　  　             </v>
      </c>
      <c r="D39" s="1634"/>
      <c r="E39" s="1299" t="str">
        <f>'5列印公式說明'!G15</f>
        <v>每月大約平均數〔水電費全+郵電費元+雜費元〕*12個月/年度招生</v>
      </c>
      <c r="F39" s="1334">
        <v>1740000</v>
      </c>
      <c r="G39" s="214"/>
      <c r="H39" s="1083">
        <f>F6</f>
        <v>1800</v>
      </c>
      <c r="I39" s="214">
        <f t="shared" si="1"/>
        <v>966.6666666666666</v>
      </c>
      <c r="J39" s="214">
        <f>I39</f>
        <v>966.6666666666666</v>
      </c>
      <c r="K39" s="215"/>
      <c r="L39" s="1398"/>
    </row>
    <row r="40" spans="2:12" ht="41.25" customHeight="1" thickBot="1">
      <c r="B40" s="1378"/>
      <c r="C40" s="1637" t="str">
        <f>'2學會成本調整公式 '!C41</f>
        <v>本項依駕訓班班主任座談會商定；按照各班大、小分為上、下限。下限：〔水電費30000+郵電費15000元+雜費 50000元〕*12個月=1140000元 </v>
      </c>
      <c r="D40" s="1634"/>
      <c r="E40" s="1304"/>
      <c r="F40" s="1335">
        <v>1140000</v>
      </c>
      <c r="G40" s="217"/>
      <c r="H40" s="1084">
        <f>F7</f>
        <v>700</v>
      </c>
      <c r="I40" s="217">
        <f t="shared" si="1"/>
        <v>1628.5714285714287</v>
      </c>
      <c r="J40" s="217"/>
      <c r="K40" s="218">
        <f>I40</f>
        <v>1628.5714285714287</v>
      </c>
      <c r="L40" s="1399"/>
    </row>
    <row r="41" spans="2:12" ht="53.25" customHeight="1">
      <c r="B41" s="1379" t="str">
        <f>'2學會成本調整公式 '!B42</f>
        <v>〔十〕車輛維護費</v>
      </c>
      <c r="C41" s="1582" t="str">
        <f>'2學會成本調整公式 '!C42</f>
        <v>每車每期招生人數10人。                     　　                                                                               上限：依照本項依學會班主任座談會商定；維護費為37500元                                                                  上限：37500元/〔365/35〕/10=375元　   時際招生6~7成 以10人計算                                                                                              </v>
      </c>
      <c r="D41" s="1618"/>
      <c r="E41" s="1330" t="str">
        <f>'5列印公式說明'!G16</f>
        <v>依照公路局訂定每車每年平均維護費為37500元/〔365/35〕/10人=375元</v>
      </c>
      <c r="F41" s="1093"/>
      <c r="G41" s="1093"/>
      <c r="H41" s="1094"/>
      <c r="I41" s="1095">
        <v>375</v>
      </c>
      <c r="J41" s="1095">
        <f>I41</f>
        <v>375</v>
      </c>
      <c r="K41" s="1096"/>
      <c r="L41" s="1599"/>
    </row>
    <row r="42" spans="2:12" ht="35.25" customHeight="1" thickBot="1">
      <c r="B42" s="1381"/>
      <c r="C42" s="1631" t="str">
        <f>'2學會成本調整公式 '!C43</f>
        <v>下限：依實際調查各班車輛大都為多年車維護費約25000元                                                                                                            下限：25000元/〔365/35〕/10=250元     時際招生6~7成 以10人計算 </v>
      </c>
      <c r="D42" s="1632"/>
      <c r="E42" s="1332"/>
      <c r="F42" s="1097"/>
      <c r="G42" s="1097"/>
      <c r="H42" s="1098"/>
      <c r="I42" s="1099">
        <v>250</v>
      </c>
      <c r="J42" s="1099"/>
      <c r="K42" s="1100">
        <f>I42</f>
        <v>250</v>
      </c>
      <c r="L42" s="1600"/>
    </row>
    <row r="43" spans="2:12" ht="56.25" customHeight="1">
      <c r="B43" s="221" t="str">
        <f>'2學會成本調整公式 '!B44</f>
        <v>〔十一〕場地維護費</v>
      </c>
      <c r="C43" s="1593" t="str">
        <f>'2學會成本調整公式 '!C44:D44</f>
        <v>本項依學會班主任座談會商定；每平方公尺21.5元計算為 253421元。本項依場地面積11000及8100分為上、下限。                                                                                                                                           上限：平均11000＊21.5=236500元　　　　　         </v>
      </c>
      <c r="D43" s="1618"/>
      <c r="E43" s="1299" t="str">
        <f>'5列印公式說明'!G17</f>
        <v>依照汽訓 中心編列之維護費，每平方公尺21.5元*面積/年度招生</v>
      </c>
      <c r="F43" s="1334">
        <v>236500</v>
      </c>
      <c r="G43" s="214"/>
      <c r="H43" s="1083">
        <f>F6</f>
        <v>1800</v>
      </c>
      <c r="I43" s="214">
        <f>F43/H43</f>
        <v>131.38888888888889</v>
      </c>
      <c r="J43" s="214">
        <f>I43</f>
        <v>131.38888888888889</v>
      </c>
      <c r="K43" s="215"/>
      <c r="L43" s="1601"/>
    </row>
    <row r="44" spans="2:12" ht="23.25" customHeight="1" thickBot="1">
      <c r="B44" s="1378"/>
      <c r="C44" s="1633" t="str">
        <f>'2學會成本調整公式 '!C45:D45</f>
        <v>  下限：平均8100＊21.50=174150元</v>
      </c>
      <c r="D44" s="1634"/>
      <c r="E44" s="1304"/>
      <c r="F44" s="1335">
        <v>174150</v>
      </c>
      <c r="G44" s="217"/>
      <c r="H44" s="1084">
        <f>F7</f>
        <v>700</v>
      </c>
      <c r="I44" s="217">
        <f>F44/H44</f>
        <v>248.78571428571428</v>
      </c>
      <c r="J44" s="217"/>
      <c r="K44" s="218">
        <f>I44</f>
        <v>248.78571428571428</v>
      </c>
      <c r="L44" s="1602"/>
    </row>
    <row r="45" spans="2:12" ht="27" customHeight="1">
      <c r="B45" s="1382" t="str">
        <f>'2學會成本調整公式 '!B47</f>
        <v>〔十二〕教材講義費</v>
      </c>
      <c r="C45" s="1575" t="str">
        <f>'2學會成本調整公式 '!C47:D47</f>
        <v>本項依學會召開班主任會議商訂上限：含題庫、講義和試卷共計200元。　　　　　　　　　　　　　　　　　　</v>
      </c>
      <c r="D45" s="1618"/>
      <c r="E45" s="1330" t="str">
        <f>'5列印公式說明'!G18</f>
        <v>依照北訓中心標準，含題庫、講義和試卷共計200元。</v>
      </c>
      <c r="F45" s="1342"/>
      <c r="G45" s="1101"/>
      <c r="H45" s="1102"/>
      <c r="I45" s="1101">
        <v>200</v>
      </c>
      <c r="J45" s="1101">
        <f>I45</f>
        <v>200</v>
      </c>
      <c r="K45" s="1103"/>
      <c r="L45" s="1599"/>
    </row>
    <row r="46" spans="2:12" ht="26.25" customHeight="1" thickBot="1">
      <c r="B46" s="1383"/>
      <c r="C46" s="1576" t="str">
        <f>'2學會成本調整公式 '!C48:D48</f>
        <v>下限：依照各班函報之平均數共計150元</v>
      </c>
      <c r="D46" s="1634"/>
      <c r="E46" s="1332"/>
      <c r="F46" s="1343"/>
      <c r="G46" s="1104"/>
      <c r="H46" s="1105"/>
      <c r="I46" s="1104">
        <v>150</v>
      </c>
      <c r="J46" s="1104"/>
      <c r="K46" s="1106">
        <f>I46</f>
        <v>150</v>
      </c>
      <c r="L46" s="1600"/>
    </row>
    <row r="47" spans="2:12" ht="54.75" customHeight="1" thickBot="1">
      <c r="B47" s="221" t="str">
        <f>'2學會成本調整公式 '!B49</f>
        <v>〔十三〕油料費</v>
      </c>
      <c r="C47" s="1587" t="str">
        <f>'2學會成本調整公式 '!C49</f>
        <v>參照現行油價，每公升為25元〔含機油〕每車耗油率：核定為2.5公升。 本項不分上、下限。每車耗油率*節數〔25〕*每公升油價=25元   上限：2.5*32節*25元=2000元　下限：2.5*32節*25元=2000</v>
      </c>
      <c r="D47" s="1629"/>
      <c r="E47" s="1304" t="str">
        <f>'5列印公式說明'!G19</f>
        <v>現行油價*每車耗油率：核定為三公升*節數。 </v>
      </c>
      <c r="F47" s="1344">
        <f>F10</f>
        <v>25</v>
      </c>
      <c r="G47" s="1108">
        <f>'1成本基本資料填寫'!E34</f>
        <v>32</v>
      </c>
      <c r="H47" s="1109">
        <f>'1成本基本資料填寫'!J14</f>
        <v>3</v>
      </c>
      <c r="I47" s="1110">
        <f>F47*G47*H47</f>
        <v>2400</v>
      </c>
      <c r="J47" s="1111">
        <f>I47</f>
        <v>2400</v>
      </c>
      <c r="K47" s="1112">
        <f>I47</f>
        <v>2400</v>
      </c>
      <c r="L47" s="1525"/>
    </row>
    <row r="48" spans="2:12" ht="39" customHeight="1">
      <c r="B48" s="221" t="str">
        <f>'2學會成本調整公式 '!B50</f>
        <v>〔十四〕牌照稅及燃料費</v>
      </c>
      <c r="C48" s="1552" t="str">
        <f>'2學會成本調整公式 '!C50</f>
        <v>上限   。教練車以1800cc以下至1200cc計算。每車每年牌照稅7120元，使用燃料費4800元，合計為11920元。                                                   </v>
      </c>
      <c r="D48" s="1618"/>
      <c r="E48" s="1299" t="str">
        <f>'5列印公式說明'!G20</f>
        <v>每車每年牌照稅7120元，使用燃料費4800元，合計為11920元*車輛/年度招生</v>
      </c>
      <c r="F48" s="1334">
        <v>11920</v>
      </c>
      <c r="G48" s="1113">
        <f>F8</f>
        <v>30</v>
      </c>
      <c r="H48" s="1113">
        <f>F6</f>
        <v>1800</v>
      </c>
      <c r="I48" s="214">
        <f>F48*G48/H48</f>
        <v>198.66666666666666</v>
      </c>
      <c r="J48" s="214">
        <f>I48</f>
        <v>198.66666666666666</v>
      </c>
      <c r="K48" s="215"/>
      <c r="L48" s="1601"/>
    </row>
    <row r="49" spans="2:12" ht="27" customHeight="1" thickBot="1">
      <c r="B49" s="1378"/>
      <c r="C49" s="1554" t="str">
        <f>'2學會成本調整公式 '!C51</f>
        <v>下限。 </v>
      </c>
      <c r="D49" s="1630"/>
      <c r="E49" s="1304"/>
      <c r="F49" s="1335">
        <v>11920</v>
      </c>
      <c r="G49" s="1114">
        <f>F9</f>
        <v>16</v>
      </c>
      <c r="H49" s="1114">
        <f>F7</f>
        <v>700</v>
      </c>
      <c r="I49" s="217">
        <f>F49*G49/H49</f>
        <v>272.45714285714286</v>
      </c>
      <c r="J49" s="217"/>
      <c r="K49" s="218">
        <f>I49</f>
        <v>272.45714285714286</v>
      </c>
      <c r="L49" s="1602"/>
    </row>
    <row r="50" spans="2:12" ht="37.5" customHeight="1">
      <c r="B50" s="1384" t="str">
        <f>'2學會成本調整公式 '!B52</f>
        <v>〔十五〕場內車輛保險費</v>
      </c>
      <c r="C50" s="1578" t="str">
        <f>'2學會成本調整公式 '!C52:D52</f>
        <v>強制險+公共意外險2080+2100=4180*？車每車基本保費</v>
      </c>
      <c r="D50" s="1607"/>
      <c r="E50" s="1345" t="str">
        <f>'5列印公式說明'!G21</f>
        <v>強制險+公共意外險2080+2100=4180*？車每車基本保費</v>
      </c>
      <c r="F50" s="1346">
        <v>4180</v>
      </c>
      <c r="G50" s="1116">
        <f>F8</f>
        <v>30</v>
      </c>
      <c r="H50" s="1065">
        <f>F6</f>
        <v>1800</v>
      </c>
      <c r="I50" s="1115">
        <f>F50*G50/H50</f>
        <v>69.66666666666667</v>
      </c>
      <c r="J50" s="1115">
        <f>I50</f>
        <v>69.66666666666667</v>
      </c>
      <c r="K50" s="1117"/>
      <c r="L50" s="1599"/>
    </row>
    <row r="51" spans="2:12" ht="37.5" customHeight="1" thickBot="1">
      <c r="B51" s="1385"/>
      <c r="C51" s="1619" t="str">
        <f>'2學會成本調整公式 '!C53:D53</f>
        <v>強制險+公共意外險2080+2100=4180*？車每車基本保費</v>
      </c>
      <c r="D51" s="1620"/>
      <c r="E51" s="1347"/>
      <c r="F51" s="1343">
        <v>4180</v>
      </c>
      <c r="G51" s="1348">
        <f>F9</f>
        <v>16</v>
      </c>
      <c r="H51" s="1092">
        <f>F7</f>
        <v>700</v>
      </c>
      <c r="I51" s="1115">
        <f>F51*G51/H51</f>
        <v>95.54285714285714</v>
      </c>
      <c r="J51" s="1104"/>
      <c r="K51" s="1106">
        <f>I51</f>
        <v>95.54285714285714</v>
      </c>
      <c r="L51" s="1600"/>
    </row>
    <row r="52" spans="2:12" ht="33" customHeight="1">
      <c r="B52" s="1384" t="str">
        <f>'2學會成本調整公式 '!B54</f>
        <v>〔十六〕場地租賃費</v>
      </c>
      <c r="C52" s="1578" t="str">
        <f>'2學會成本調整公式 '!C54:D54</f>
        <v>本項依學會班主任座談會商定；按照各班教練場面積11000平方公尺分為上、下限。　　　　　　　　</v>
      </c>
      <c r="D52" s="1607"/>
      <c r="E52" s="1345" t="str">
        <f>'5列印公式說明'!G22</f>
        <v>場地年租金/年度招生人數</v>
      </c>
      <c r="F52" s="1349">
        <f>H4</f>
        <v>2400000</v>
      </c>
      <c r="G52" s="1101"/>
      <c r="H52" s="1091">
        <f>F6</f>
        <v>1800</v>
      </c>
      <c r="I52" s="1101">
        <f>F52/H52</f>
        <v>1333.3333333333333</v>
      </c>
      <c r="J52" s="1123">
        <f>I52</f>
        <v>1333.3333333333333</v>
      </c>
      <c r="K52" s="1103"/>
      <c r="L52" s="1599"/>
    </row>
    <row r="53" spans="2:12" ht="33" customHeight="1" thickBot="1">
      <c r="B53" s="1385"/>
      <c r="C53" s="1619" t="str">
        <f>'2學會成本調整公式 '!C55:D55</f>
        <v>本項依學會班主任座談會商定；按照各班教練場面積11000平方公尺分為上、下限。　　　　　　　　</v>
      </c>
      <c r="D53" s="1620"/>
      <c r="E53" s="1347"/>
      <c r="F53" s="1350">
        <f>H5</f>
        <v>1200000</v>
      </c>
      <c r="G53" s="1104"/>
      <c r="H53" s="1092">
        <f>F7</f>
        <v>700</v>
      </c>
      <c r="I53" s="1104">
        <f>F53/H53</f>
        <v>1714.2857142857142</v>
      </c>
      <c r="J53" s="1104"/>
      <c r="K53" s="1125">
        <f>I53</f>
        <v>1714.2857142857142</v>
      </c>
      <c r="L53" s="1600"/>
    </row>
    <row r="54" spans="2:12" ht="32.25" customHeight="1">
      <c r="B54" s="1386" t="str">
        <f>'2學會成本調整公式 '!B56</f>
        <v>〔十七〕教練退休準備金</v>
      </c>
      <c r="C54" s="1621" t="str">
        <f>'2學會成本調整公式 '!C56</f>
        <v>上限 : 薪資提撥   6％ 每學員？元*0.06=？元</v>
      </c>
      <c r="D54" s="1622"/>
      <c r="E54" s="1351" t="str">
        <f>'5列印公式說明'!G23</f>
        <v> 依法薪資提撥最低  6％ 每學員術科成本*0.06=每學員分攤成本</v>
      </c>
      <c r="F54" s="1352">
        <f>I18</f>
        <v>4800</v>
      </c>
      <c r="G54" s="1126">
        <v>0.06</v>
      </c>
      <c r="H54" s="1127"/>
      <c r="I54" s="214">
        <f>F54*G54</f>
        <v>288</v>
      </c>
      <c r="J54" s="214">
        <f>I54</f>
        <v>288</v>
      </c>
      <c r="K54" s="215"/>
      <c r="L54" s="1601"/>
    </row>
    <row r="55" spans="2:12" ht="32.25" customHeight="1" thickBot="1">
      <c r="B55" s="1387" t="s">
        <v>45</v>
      </c>
      <c r="C55" s="1623" t="str">
        <f>'2學會成本調整公式 '!C57</f>
        <v>下限：薪資提撥  6％  每學員？元*0.06=？元</v>
      </c>
      <c r="D55" s="1624"/>
      <c r="E55" s="1353"/>
      <c r="F55" s="1354">
        <f>I19</f>
        <v>4256</v>
      </c>
      <c r="G55" s="1129">
        <v>0.06</v>
      </c>
      <c r="H55" s="1130"/>
      <c r="I55" s="217">
        <f>F55*G55</f>
        <v>255.35999999999999</v>
      </c>
      <c r="J55" s="217"/>
      <c r="K55" s="218">
        <f>I55</f>
        <v>255.35999999999999</v>
      </c>
      <c r="L55" s="1602"/>
    </row>
    <row r="56" spans="2:12" ht="39.75" customHeight="1">
      <c r="B56" s="1388" t="str">
        <f>'2學會成本調整公式 '!B59</f>
        <v>〔十八〕員工退休準備金</v>
      </c>
      <c r="C56" s="1625" t="str">
        <f>'2學會成本調整公式 '!C59</f>
        <v>上限：班主任55000元、組長45000元、技 工40000元、職員六人25000*6=150000元 、工友22000元、共計312000元*12= 3744000*0.06/每年招生名額人。　   </v>
      </c>
      <c r="D56" s="1618"/>
      <c r="E56" s="1330" t="str">
        <f>'5列印公式說明'!G24</f>
        <v>年度全部員工薪資總額*0.06/年度招生</v>
      </c>
      <c r="F56" s="1313">
        <f>'1成本基本資料填寫'!C56*0.06*12</f>
        <v>208080</v>
      </c>
      <c r="G56" s="1101"/>
      <c r="H56" s="1091">
        <f>F6</f>
        <v>1800</v>
      </c>
      <c r="I56" s="1101">
        <f>F56/H56</f>
        <v>115.6</v>
      </c>
      <c r="J56" s="1101">
        <f>I56</f>
        <v>115.6</v>
      </c>
      <c r="K56" s="1103"/>
      <c r="L56" s="1599"/>
    </row>
    <row r="57" spans="2:12" ht="56.25" customHeight="1" thickBot="1">
      <c r="B57" s="1385"/>
      <c r="C57" s="1626"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605"/>
      <c r="E57" s="1332"/>
      <c r="F57" s="1355">
        <f>'1成本基本資料填寫'!F56*12*0.06</f>
        <v>155520</v>
      </c>
      <c r="G57" s="1104"/>
      <c r="H57" s="1092">
        <f>F7</f>
        <v>700</v>
      </c>
      <c r="I57" s="1104">
        <f>F57/H57</f>
        <v>222.17142857142858</v>
      </c>
      <c r="J57" s="1104"/>
      <c r="K57" s="1106">
        <f>I57</f>
        <v>222.17142857142858</v>
      </c>
      <c r="L57" s="1600"/>
    </row>
    <row r="58" spans="2:12" ht="53.25" customHeight="1">
      <c r="B58" s="1389" t="str">
        <f>'2學會成本調整公式 '!B61</f>
        <v>〔十九〕車輛折舊費上限</v>
      </c>
      <c r="C58" s="1627" t="str">
        <f>'2學會成本調整公式 '!C61</f>
        <v>每車每梯招生人數14人。一年10期=280人招生額滿     實際招生平均8.5成 以平均約238人計算             　　      　                                                                              教練車以1800cc以下至1200cc計算。600000元/5年/238人                                                                                                                                    車價上限：？萬元、每車折舊年限為五年會計法。</v>
      </c>
      <c r="D58" s="1628"/>
      <c r="E58" s="1315" t="str">
        <f>'5列印公式說明'!G25</f>
        <v>車價/5年/每車每年平均招生人數     (每車折舊年限為五年會計法)</v>
      </c>
      <c r="F58" s="1356">
        <f>C5</f>
        <v>0</v>
      </c>
      <c r="G58" s="1357">
        <f>C6</f>
        <v>5</v>
      </c>
      <c r="H58" s="1357">
        <f>280*0.85</f>
        <v>238</v>
      </c>
      <c r="I58" s="1317">
        <f>F58/G58/H58</f>
        <v>0</v>
      </c>
      <c r="J58" s="1358">
        <f>I58</f>
        <v>0</v>
      </c>
      <c r="K58" s="1319"/>
      <c r="L58" s="1601"/>
    </row>
    <row r="59" spans="2:12" ht="51.75" customHeight="1" thickBot="1">
      <c r="B59" s="1390" t="str">
        <f>'2學會成本調整公式 '!B62</f>
        <v>〔十九-1〕車輛折舊費下限</v>
      </c>
      <c r="C59" s="1612" t="str">
        <f>'2學會成本調整公式 '!C62</f>
        <v>每車每梯招生人數14人。一年10期=280人招生額滿     實際招生平均6.5成 以平均約182人計算             　　      　                                                                              教練車以1800cc以下至1200cc計算。600000元/5年/182人                                                                                                                                    車價上限：？萬元、每車折舊年限為五年會計法。</v>
      </c>
      <c r="D59" s="1613"/>
      <c r="E59" s="1320"/>
      <c r="F59" s="1359">
        <f>C5</f>
        <v>0</v>
      </c>
      <c r="G59" s="1360">
        <f>C6</f>
        <v>5</v>
      </c>
      <c r="H59" s="1360">
        <f>280*0.65</f>
        <v>182</v>
      </c>
      <c r="I59" s="1361">
        <f>F59/G59/H59</f>
        <v>0</v>
      </c>
      <c r="J59" s="1361"/>
      <c r="K59" s="1362">
        <f>I59</f>
        <v>0</v>
      </c>
      <c r="L59" s="1602"/>
    </row>
    <row r="60" spans="2:12" ht="35.25" customHeight="1" thickBot="1">
      <c r="B60" s="1391" t="str">
        <f>'2學會成本調整公式 '!B63</f>
        <v>〔二十〕場考考驗費</v>
      </c>
      <c r="C60" s="1614" t="str">
        <f>'2學會成本調整公式 '!C63</f>
        <v>每一人1500元÷30人(日)=50元</v>
      </c>
      <c r="D60" s="1615"/>
      <c r="E60" s="1332" t="str">
        <f>'5列印公式說明'!G26</f>
        <v>每一人1500元÷考驗30人=50元</v>
      </c>
      <c r="F60" s="1363">
        <f>C11</f>
        <v>1500</v>
      </c>
      <c r="G60" s="1137"/>
      <c r="H60" s="1138">
        <v>30</v>
      </c>
      <c r="I60" s="1136">
        <f>F60/H60</f>
        <v>50</v>
      </c>
      <c r="J60" s="1136">
        <f>I60</f>
        <v>50</v>
      </c>
      <c r="K60" s="1139">
        <f>I60</f>
        <v>50</v>
      </c>
      <c r="L60" s="1599"/>
    </row>
    <row r="61" spans="2:12" ht="35.25" customHeight="1" thickBot="1">
      <c r="B61" s="1391" t="str">
        <f>'2學會成本調整公式 '!B64</f>
        <v>〔二十一〕道考考驗費</v>
      </c>
      <c r="C61" s="1614" t="str">
        <f>'2學會成本調整公式 '!C64</f>
        <v>每一人2000元÷14人=143元</v>
      </c>
      <c r="D61" s="1615"/>
      <c r="E61" s="1332" t="str">
        <f>'5列印公式說明'!G27</f>
        <v>每一人2000元÷考驗14人=143元</v>
      </c>
      <c r="F61" s="1363">
        <f>C12</f>
        <v>2000</v>
      </c>
      <c r="G61" s="1137"/>
      <c r="H61" s="1138">
        <v>14</v>
      </c>
      <c r="I61" s="1136">
        <f>F61/H61</f>
        <v>142.85714285714286</v>
      </c>
      <c r="J61" s="1136">
        <f>I61</f>
        <v>142.85714285714286</v>
      </c>
      <c r="K61" s="1139">
        <f>I61</f>
        <v>142.85714285714286</v>
      </c>
      <c r="L61" s="1600"/>
    </row>
    <row r="62" spans="2:12" ht="35.25" customHeight="1" thickBot="1">
      <c r="B62" s="1392" t="str">
        <f>'2學會成本調整公式 '!B65</f>
        <v>〔二十二〕道路考驗設備保險費　　　　　　　　</v>
      </c>
      <c r="C62" s="1583" t="s">
        <v>343</v>
      </c>
      <c r="D62" s="1615"/>
      <c r="E62" s="1532" t="str">
        <f>'5列印公式說明'!G28</f>
        <v>保險投保總金額+監視系統/2年更新及維護費/每年10期訓練最多280人</v>
      </c>
      <c r="F62" s="1531">
        <f>C10/2+C14</f>
        <v>22994</v>
      </c>
      <c r="G62" s="1141"/>
      <c r="H62" s="1142">
        <f>280*0.85</f>
        <v>238</v>
      </c>
      <c r="I62" s="1140">
        <f>F62/H62</f>
        <v>96.61344537815125</v>
      </c>
      <c r="J62" s="1140">
        <f>I62</f>
        <v>96.61344537815125</v>
      </c>
      <c r="K62" s="1143">
        <f>I62</f>
        <v>96.61344537815125</v>
      </c>
      <c r="L62" s="1400"/>
    </row>
    <row r="63" spans="2:12" ht="27.75" customHeight="1" thickBot="1">
      <c r="B63" s="1393" t="str">
        <f>'2學會成本調整公式 '!B66</f>
        <v>〔二十三〕道路考油費</v>
      </c>
      <c r="C63" s="1596" t="s">
        <v>453</v>
      </c>
      <c r="D63" s="1616"/>
      <c r="E63" s="1332" t="str">
        <f>'5列印公式說明'!G29</f>
        <v>每人3公升</v>
      </c>
      <c r="F63" s="1364">
        <f>C13</f>
        <v>75</v>
      </c>
      <c r="G63" s="1145"/>
      <c r="H63" s="1146"/>
      <c r="I63" s="1147"/>
      <c r="J63" s="1147">
        <f>F63</f>
        <v>75</v>
      </c>
      <c r="K63" s="1148">
        <f>F63</f>
        <v>75</v>
      </c>
      <c r="L63" s="1281"/>
    </row>
    <row r="64" spans="2:12" ht="42" customHeight="1" thickBot="1">
      <c r="B64" s="1394" t="str">
        <f>'2學會成本調整公式 '!B68</f>
        <v>〔二十四〕利潤 含風險管理</v>
      </c>
      <c r="C64" s="1617" t="str">
        <f>'2學會成本調整公式 '!C68</f>
        <v>合理投資報酬率，依台銀一年定期存款利率1.37百分比計算。上限平均13925平方公尺，下限平均為8046平方公尺。 本項從一至二十三之總合計數作為投資額並給予百分之0.10為利潤。                                             </v>
      </c>
      <c r="D64" s="1618"/>
      <c r="E64" s="1529" t="str">
        <f>'5列印公式說明'!G30</f>
        <v> 本項從一至二十三之總合計數作為投資額並給予百分之0.10為利潤。  </v>
      </c>
      <c r="F64" s="1365">
        <f>F11</f>
        <v>0.05</v>
      </c>
      <c r="G64" s="1150"/>
      <c r="H64" s="1151"/>
      <c r="I64" s="1152">
        <f>SUM(J16:J63)*F64</f>
        <v>786.2606405228757</v>
      </c>
      <c r="J64" s="1152">
        <f>I64</f>
        <v>786.2606405228757</v>
      </c>
      <c r="K64" s="1401"/>
      <c r="L64" s="1603"/>
    </row>
    <row r="65" spans="2:12" ht="27" customHeight="1" thickBot="1">
      <c r="B65" s="1395"/>
      <c r="C65" s="1604" t="str">
        <f>'2學會成本調整公式 '!C69</f>
        <v>下限：</v>
      </c>
      <c r="D65" s="1605"/>
      <c r="E65" s="1530"/>
      <c r="F65" s="1365">
        <f>F11</f>
        <v>0.05</v>
      </c>
      <c r="G65" s="1150"/>
      <c r="H65" s="1151"/>
      <c r="I65" s="1152">
        <f>SUM(K16:K63)*F65</f>
        <v>918.2076722689077</v>
      </c>
      <c r="J65" s="1152"/>
      <c r="K65" s="1401">
        <f>I65</f>
        <v>918.2076722689077</v>
      </c>
      <c r="L65" s="1602"/>
    </row>
    <row r="66" spans="2:11" ht="27" customHeight="1" thickBot="1">
      <c r="B66" s="1396" t="str">
        <f>'2學會成本調整公式 '!B70</f>
        <v>含利潤總合計：</v>
      </c>
      <c r="C66" s="451"/>
      <c r="E66" s="1186"/>
      <c r="F66" s="204"/>
      <c r="G66" s="204"/>
      <c r="H66" s="1154"/>
      <c r="I66" s="204"/>
      <c r="J66" s="1155">
        <f>SUM(J16:J65)</f>
        <v>16511.47345098039</v>
      </c>
      <c r="K66" s="1156">
        <f>SUM(K16:K65)</f>
        <v>19282.361117647062</v>
      </c>
    </row>
    <row r="67" spans="2:12" ht="29.25" customHeight="1">
      <c r="B67" s="221" t="str">
        <f>'2學會成本調整公式 '!B71</f>
        <v>〔二十五〕 稅捐</v>
      </c>
      <c r="C67" s="1606" t="str">
        <f>'2學會成本調整公式 '!C71:D71</f>
        <v>上限  : 印花稅千份之四驗(印花總繳)   含利潤總合計*0.004</v>
      </c>
      <c r="D67" s="1607"/>
      <c r="E67" s="1366" t="str">
        <f>'5列印公式說明'!G32</f>
        <v> 印花稅千份之四驗(印花總繳)   含利潤總合計*0.004</v>
      </c>
      <c r="F67" s="1352">
        <f>J14</f>
        <v>16511.47345098039</v>
      </c>
      <c r="G67" s="1157">
        <v>0.004</v>
      </c>
      <c r="H67" s="1127"/>
      <c r="I67" s="1158">
        <f>F67*G67</f>
        <v>66.04589380392156</v>
      </c>
      <c r="J67" s="1158">
        <f>I67</f>
        <v>66.04589380392156</v>
      </c>
      <c r="K67" s="1402"/>
      <c r="L67" s="1601"/>
    </row>
    <row r="68" spans="2:12" ht="29.25" customHeight="1" thickBot="1">
      <c r="B68" s="1378"/>
      <c r="C68" s="1608" t="str">
        <f>'2學會成本調整公式 '!C72:D72</f>
        <v>下限：印花稅千份之四(印花總繳 )    含利潤總合計*0.004</v>
      </c>
      <c r="D68" s="1609"/>
      <c r="E68" s="1367"/>
      <c r="F68" s="1354">
        <f>K14</f>
        <v>19282.361117647062</v>
      </c>
      <c r="G68" s="1159">
        <v>0.004</v>
      </c>
      <c r="H68" s="1130"/>
      <c r="I68" s="1160">
        <f>F68*G68</f>
        <v>77.12944447058825</v>
      </c>
      <c r="J68" s="1368"/>
      <c r="K68" s="1520">
        <f>I68</f>
        <v>77.12944447058825</v>
      </c>
      <c r="L68" s="1602"/>
    </row>
    <row r="69" spans="5:11" ht="24" customHeight="1">
      <c r="E69" s="202"/>
      <c r="F69" s="204"/>
      <c r="G69" s="204"/>
      <c r="H69" s="204"/>
      <c r="I69" s="204"/>
      <c r="J69" s="211">
        <f>J66+I67</f>
        <v>16577.519344784312</v>
      </c>
      <c r="K69" s="211">
        <f>K66+I68</f>
        <v>19359.49056211765</v>
      </c>
    </row>
    <row r="70" spans="5:11" ht="16.5">
      <c r="E70" s="202"/>
      <c r="F70" s="204"/>
      <c r="G70" s="204"/>
      <c r="H70" s="204"/>
      <c r="I70" s="204"/>
      <c r="J70" s="204"/>
      <c r="K70" s="204"/>
    </row>
    <row r="71" spans="5:11" ht="16.5">
      <c r="E71" s="202"/>
      <c r="F71" s="204"/>
      <c r="G71" s="204"/>
      <c r="H71" s="204"/>
      <c r="I71" s="204"/>
      <c r="J71" s="204"/>
      <c r="K71" s="204"/>
    </row>
    <row r="77" spans="1:8" s="67" customFormat="1" ht="16.5">
      <c r="A77" s="65"/>
      <c r="B77" s="65"/>
      <c r="C77" s="65"/>
      <c r="D77" s="65"/>
      <c r="E77" s="65"/>
      <c r="H77" s="201"/>
    </row>
  </sheetData>
  <sheetProtection password="CC8F" sheet="1" selectLockedCells="1"/>
  <protectedRanges>
    <protectedRange sqref="F4:F11" name="範圍3"/>
    <protectedRange sqref="E2 D12:E13" name="範圍2"/>
    <protectedRange password="CC8F" sqref="F4:F11" name="範圍1"/>
  </protectedRanges>
  <mergeCells count="7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65:D65"/>
    <mergeCell ref="C67:D67"/>
    <mergeCell ref="C68:D68"/>
    <mergeCell ref="C15:D15"/>
    <mergeCell ref="C59:D59"/>
    <mergeCell ref="C60:D60"/>
    <mergeCell ref="C61:D61"/>
    <mergeCell ref="C62:D62"/>
    <mergeCell ref="C63:D63"/>
    <mergeCell ref="C64:D64"/>
    <mergeCell ref="L16:L17"/>
    <mergeCell ref="L18:L19"/>
    <mergeCell ref="L20:L21"/>
    <mergeCell ref="L22:L23"/>
    <mergeCell ref="L24:L25"/>
    <mergeCell ref="L26:L27"/>
    <mergeCell ref="L54:L55"/>
    <mergeCell ref="L28:L29"/>
    <mergeCell ref="L30:L31"/>
    <mergeCell ref="L32:L33"/>
    <mergeCell ref="L34:L35"/>
    <mergeCell ref="L36:L37"/>
    <mergeCell ref="L41:L42"/>
    <mergeCell ref="L56:L57"/>
    <mergeCell ref="L58:L59"/>
    <mergeCell ref="L60:L61"/>
    <mergeCell ref="L64:L65"/>
    <mergeCell ref="L67:L68"/>
    <mergeCell ref="L43:L44"/>
    <mergeCell ref="L45:L46"/>
    <mergeCell ref="L48:L49"/>
    <mergeCell ref="L50:L51"/>
    <mergeCell ref="L52:L53"/>
  </mergeCells>
  <printOptions/>
  <pageMargins left="0.1968503937007874" right="0.1968503937007874" top="0.2755905511811024" bottom="0.1968503937007874" header="0.1968503937007874" footer="0.2755905511811024"/>
  <pageSetup horizontalDpi="600" verticalDpi="600" orientation="landscape" paperSize="12" scale="60" r:id="rId1"/>
  <headerFooter alignWithMargins="0">
    <oddHeader>&amp;R&amp;D&amp;T</oddHeader>
    <oddFooter>&amp;C&amp;P</oddFooter>
  </headerFooter>
</worksheet>
</file>

<file path=xl/worksheets/sheet5.xml><?xml version="1.0" encoding="utf-8"?>
<worksheet xmlns="http://schemas.openxmlformats.org/spreadsheetml/2006/main" xmlns:r="http://schemas.openxmlformats.org/officeDocument/2006/relationships">
  <sheetPr>
    <tabColor rgb="FFFF0000"/>
  </sheetPr>
  <dimension ref="A2:K78"/>
  <sheetViews>
    <sheetView zoomScale="80" zoomScaleNormal="80" workbookViewId="0" topLeftCell="A1">
      <selection activeCell="I76" sqref="I76"/>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9.00390625" style="67" customWidth="1"/>
    <col min="9" max="9" width="11.375" style="67" customWidth="1"/>
    <col min="10" max="10" width="10.00390625" style="67" customWidth="1"/>
    <col min="11" max="11" width="12.875" style="65" customWidth="1"/>
    <col min="12" max="16384" width="9.00390625" style="65" customWidth="1"/>
  </cols>
  <sheetData>
    <row r="2" spans="2:11" ht="33.75" customHeight="1">
      <c r="B2" s="1265" t="str">
        <f>'1成本基本資料填寫'!C1</f>
        <v>嘉義區監理所</v>
      </c>
      <c r="C2" s="1261"/>
      <c r="E2" s="66" t="s">
        <v>728</v>
      </c>
      <c r="I2" s="274"/>
      <c r="K2" s="68"/>
    </row>
    <row r="3" spans="3:11" ht="29.25" customHeight="1" thickBot="1">
      <c r="C3" s="69" t="s">
        <v>165</v>
      </c>
      <c r="E3" s="70"/>
      <c r="F3" s="71" t="s">
        <v>67</v>
      </c>
      <c r="G3" s="72" t="s">
        <v>68</v>
      </c>
      <c r="I3" s="67" t="s">
        <v>688</v>
      </c>
      <c r="J3" s="67" t="s">
        <v>689</v>
      </c>
      <c r="K3" s="68"/>
    </row>
    <row r="4" spans="2:11" ht="27.75" customHeight="1" thickBot="1">
      <c r="B4" s="74" t="s">
        <v>691</v>
      </c>
      <c r="C4" s="74"/>
      <c r="E4" s="459">
        <f>'1成本基本資料填寫'!D6</f>
        <v>200000</v>
      </c>
      <c r="F4" s="75">
        <v>12</v>
      </c>
      <c r="G4" s="926">
        <f>E4*F4</f>
        <v>2400000</v>
      </c>
      <c r="H4" s="929" t="s">
        <v>675</v>
      </c>
      <c r="I4" s="927"/>
      <c r="J4" s="928"/>
      <c r="K4" s="68"/>
    </row>
    <row r="5" spans="2:10" ht="25.5" customHeight="1" thickBot="1">
      <c r="B5" s="457" t="s">
        <v>169</v>
      </c>
      <c r="C5" s="464">
        <f>'1成本基本資料填寫'!D12</f>
        <v>0</v>
      </c>
      <c r="D5" s="77" t="s">
        <v>693</v>
      </c>
      <c r="E5" s="459">
        <f>'1成本基本資料填寫'!D7</f>
        <v>100000</v>
      </c>
      <c r="F5" s="75">
        <v>12</v>
      </c>
      <c r="G5" s="926">
        <f>E5*F5</f>
        <v>1200000</v>
      </c>
      <c r="H5" s="932"/>
      <c r="I5" s="930">
        <f>I70</f>
        <v>16577.519344784312</v>
      </c>
      <c r="J5" s="931">
        <f>J70</f>
        <v>19359.49056211765</v>
      </c>
    </row>
    <row r="6" spans="2:11" ht="21" customHeight="1">
      <c r="B6" s="457" t="s">
        <v>217</v>
      </c>
      <c r="C6" s="463">
        <f>'1成本基本資料填寫'!D13</f>
        <v>5</v>
      </c>
      <c r="D6" s="77" t="s">
        <v>692</v>
      </c>
      <c r="E6" s="460">
        <f>'1成本基本資料填寫'!D8</f>
        <v>1800</v>
      </c>
      <c r="F6" s="78" t="s">
        <v>31</v>
      </c>
      <c r="G6" s="79"/>
      <c r="H6" s="226" t="s">
        <v>713</v>
      </c>
      <c r="K6" s="68"/>
    </row>
    <row r="7" spans="2:11" ht="21" customHeight="1">
      <c r="B7" s="457" t="s">
        <v>203</v>
      </c>
      <c r="C7" s="463">
        <f>'1成本基本資料填寫'!D14</f>
        <v>0</v>
      </c>
      <c r="D7" s="77" t="s">
        <v>694</v>
      </c>
      <c r="E7" s="460">
        <f>'1成本基本資料填寫'!D9</f>
        <v>700</v>
      </c>
      <c r="F7" s="78" t="s">
        <v>31</v>
      </c>
      <c r="G7" s="79"/>
      <c r="H7" s="226" t="s">
        <v>714</v>
      </c>
      <c r="I7" s="73"/>
      <c r="J7" s="68"/>
      <c r="K7" s="68"/>
    </row>
    <row r="8" spans="2:11" ht="21" customHeight="1">
      <c r="B8" s="457" t="s">
        <v>206</v>
      </c>
      <c r="C8" s="465">
        <f>'1成本基本資料填寫'!D15</f>
        <v>0</v>
      </c>
      <c r="D8" s="1170" t="s">
        <v>789</v>
      </c>
      <c r="E8" s="460">
        <f>'1成本基本資料填寫'!D10</f>
        <v>30</v>
      </c>
      <c r="F8" s="78" t="s">
        <v>73</v>
      </c>
      <c r="G8" s="79"/>
      <c r="I8" s="73"/>
      <c r="J8" s="68"/>
      <c r="K8" s="68"/>
    </row>
    <row r="9" spans="2:11" ht="21" customHeight="1">
      <c r="B9" s="458" t="s">
        <v>213</v>
      </c>
      <c r="C9" s="464">
        <f>'1成本基本資料填寫'!D17</f>
        <v>9994</v>
      </c>
      <c r="D9" s="1170" t="s">
        <v>788</v>
      </c>
      <c r="E9" s="460">
        <f>'1成本基本資料填寫'!D11</f>
        <v>16</v>
      </c>
      <c r="F9" s="78" t="s">
        <v>73</v>
      </c>
      <c r="G9" s="79"/>
      <c r="K9" s="68"/>
    </row>
    <row r="10" spans="2:11" ht="21" customHeight="1">
      <c r="B10" s="458" t="s">
        <v>266</v>
      </c>
      <c r="C10" s="464">
        <f>'1成本基本資料填寫'!D18</f>
        <v>26000</v>
      </c>
      <c r="D10" s="80" t="s">
        <v>32</v>
      </c>
      <c r="E10" s="461">
        <f>'1成本基本資料填寫'!D16</f>
        <v>25</v>
      </c>
      <c r="F10" s="78" t="s">
        <v>33</v>
      </c>
      <c r="G10" s="79"/>
      <c r="K10" s="68"/>
    </row>
    <row r="11" spans="2:11" ht="21" customHeight="1">
      <c r="B11" s="458" t="str">
        <f>'1成本基本資料填寫'!C19</f>
        <v>(二十)場考考驗員費</v>
      </c>
      <c r="C11" s="464">
        <f>'1成本基本資料填寫'!D19</f>
        <v>1500</v>
      </c>
      <c r="D11" s="77" t="s">
        <v>159</v>
      </c>
      <c r="E11" s="462">
        <f>'1成本基本資料填寫'!D22</f>
        <v>0.05</v>
      </c>
      <c r="F11" s="78" t="s">
        <v>34</v>
      </c>
      <c r="G11" s="79"/>
      <c r="H11" s="1417"/>
      <c r="I11" s="1418"/>
      <c r="J11" s="1419"/>
      <c r="K11" s="68"/>
    </row>
    <row r="12" spans="2:11" ht="18.75" customHeight="1">
      <c r="B12" s="458" t="s">
        <v>214</v>
      </c>
      <c r="C12" s="464">
        <f>'1成本基本資料填寫'!D20</f>
        <v>2000</v>
      </c>
      <c r="D12" s="466"/>
      <c r="G12" s="81"/>
      <c r="H12" s="1420"/>
      <c r="K12" s="68"/>
    </row>
    <row r="13" spans="2:11" ht="18.75" customHeight="1">
      <c r="B13" s="458" t="s">
        <v>451</v>
      </c>
      <c r="C13" s="464">
        <f>'1成本基本資料填寫'!D21</f>
        <v>75</v>
      </c>
      <c r="D13" s="466"/>
      <c r="G13" s="81"/>
      <c r="I13" s="933"/>
      <c r="J13" s="934"/>
      <c r="K13" s="68"/>
    </row>
    <row r="14" spans="2:11" ht="21.75" customHeight="1">
      <c r="B14" s="458" t="str">
        <f>'1成本基本資料填寫'!C26</f>
        <v>自行選擇保險額度</v>
      </c>
      <c r="C14" s="464">
        <f>'1成本基本資料填寫'!J26</f>
        <v>9994</v>
      </c>
      <c r="D14" s="66"/>
      <c r="G14" s="81"/>
      <c r="I14" s="196">
        <f>I67</f>
        <v>16511.47345098039</v>
      </c>
      <c r="J14" s="196">
        <f>J67</f>
        <v>19282.361117647062</v>
      </c>
      <c r="K14" s="68"/>
    </row>
    <row r="15" spans="3:10" ht="28.5" customHeight="1" thickBot="1">
      <c r="C15" s="455"/>
      <c r="D15" s="456" t="s">
        <v>161</v>
      </c>
      <c r="E15" s="82" t="s">
        <v>35</v>
      </c>
      <c r="F15" s="82" t="s">
        <v>36</v>
      </c>
      <c r="G15" s="82" t="s">
        <v>37</v>
      </c>
      <c r="H15" s="105" t="s">
        <v>38</v>
      </c>
      <c r="I15" s="67" t="s">
        <v>688</v>
      </c>
      <c r="J15" s="67" t="s">
        <v>689</v>
      </c>
    </row>
    <row r="16" spans="2:10" ht="38.25" customHeight="1">
      <c r="B16" s="83" t="str">
        <f>'2學會成本調整公式 '!B16</f>
        <v>〔一〕學科成本費</v>
      </c>
      <c r="C16" s="1552" t="str">
        <f>'2學會成本調整公式 '!C16</f>
        <v>上限：參照公務人員聘講師鐘點費800元   〔若高、低於百分之五十者，皆捨棄不計〕。</v>
      </c>
      <c r="D16" s="1654"/>
      <c r="E16" s="228">
        <f>'1成本基本資料填寫'!D32</f>
        <v>800</v>
      </c>
      <c r="F16" s="229">
        <f>'1成本基本資料填寫'!E32</f>
        <v>24</v>
      </c>
      <c r="G16" s="229">
        <f>'1成本基本資料填寫'!F32</f>
        <v>40</v>
      </c>
      <c r="H16" s="84">
        <f>E16*F16/G16</f>
        <v>480</v>
      </c>
      <c r="I16" s="313">
        <f>H16</f>
        <v>480</v>
      </c>
      <c r="J16" s="85"/>
    </row>
    <row r="17" spans="2:10" ht="38.25" customHeight="1" thickBot="1">
      <c r="B17" s="86"/>
      <c r="C17" s="1637" t="str">
        <f>'2學會成本調整公式 '!C17</f>
        <v>下限：統計轄內各班平均數400元〔若高、低於百分之五十者，皆捨棄不計〕。</v>
      </c>
      <c r="D17" s="1664"/>
      <c r="E17" s="230">
        <f>'1成本基本資料填寫'!D33</f>
        <v>400</v>
      </c>
      <c r="F17" s="231">
        <f>'1成本基本資料填寫'!E33</f>
        <v>24</v>
      </c>
      <c r="G17" s="231">
        <f>'1成本基本資料填寫'!F33</f>
        <v>40</v>
      </c>
      <c r="H17" s="236">
        <f>E17*F17/G17</f>
        <v>240</v>
      </c>
      <c r="I17" s="87"/>
      <c r="J17" s="314">
        <f>H17</f>
        <v>240</v>
      </c>
    </row>
    <row r="18" spans="2:10" ht="43.5" customHeight="1">
      <c r="B18" s="1002" t="str">
        <f>'2學會成本調整公式 '!B18</f>
        <v>〔二〕術科成本費</v>
      </c>
      <c r="C18" s="1575" t="str">
        <f>'2學會成本調整公式 '!C18</f>
        <v>上限：參照公路人員訓練所，聘用專任教練鐘點費標準150元。超時200元    依勞基法8~10人                                                                                                 </v>
      </c>
      <c r="D18" s="1670"/>
      <c r="E18" s="232">
        <f>'1成本基本資料填寫'!D34</f>
        <v>150</v>
      </c>
      <c r="F18" s="233">
        <f>'1成本基本資料填寫'!E34</f>
        <v>32</v>
      </c>
      <c r="G18" s="233">
        <f>'1成本基本資料填寫'!F34</f>
        <v>1</v>
      </c>
      <c r="H18" s="90">
        <f>E18*F18*G18</f>
        <v>4800</v>
      </c>
      <c r="I18" s="315">
        <f>H18</f>
        <v>4800</v>
      </c>
      <c r="J18" s="91"/>
    </row>
    <row r="19" spans="2:10" ht="27.75" customHeight="1" thickBot="1">
      <c r="B19" s="943"/>
      <c r="C19" s="1576" t="str">
        <f>'2學會成本調整公式 '!C19</f>
        <v>下限：勞工最低時薪133元   依勞基法8~10人     106年1月1日起</v>
      </c>
      <c r="D19" s="1671"/>
      <c r="E19" s="234">
        <f>'1成本基本資料填寫'!D35</f>
        <v>133</v>
      </c>
      <c r="F19" s="235">
        <f>'1成本基本資料填寫'!E35</f>
        <v>32</v>
      </c>
      <c r="G19" s="235">
        <f>'1成本基本資料填寫'!F35</f>
        <v>1</v>
      </c>
      <c r="H19" s="93">
        <f>E19*F19*G19</f>
        <v>4256</v>
      </c>
      <c r="I19" s="93"/>
      <c r="J19" s="316">
        <f>H19</f>
        <v>4256</v>
      </c>
    </row>
    <row r="20" spans="2:10" ht="47.25" customHeight="1" thickBot="1">
      <c r="B20" s="83" t="str">
        <f>'2學會成本調整公式 '!B20</f>
        <v>〔三〕行政人員薪資</v>
      </c>
      <c r="C20" s="1552" t="str">
        <f>'2學會成本調整公式 '!C20</f>
        <v> 上限：班主任55000元、組長45000元、技 工40000元、職員6人每年招生名額人。依場地基本資料自動調整                                                                           </v>
      </c>
      <c r="D20" s="1654"/>
      <c r="E20" s="95">
        <f>'1成本基本資料填寫'!C56*12</f>
        <v>3468000</v>
      </c>
      <c r="F20" s="96"/>
      <c r="G20" s="97">
        <f>E6</f>
        <v>1800</v>
      </c>
      <c r="H20" s="96">
        <f aca="true" t="shared" si="0" ref="H20:H27">E20/G20</f>
        <v>1926.6666666666667</v>
      </c>
      <c r="I20" s="96">
        <f>H20</f>
        <v>1926.6666666666667</v>
      </c>
      <c r="J20" s="98"/>
    </row>
    <row r="21" spans="2:10" ht="60.75" customHeight="1" thickBot="1">
      <c r="B21" s="86"/>
      <c r="C21" s="1637" t="str">
        <f>'2學會成本調整公式 '!C21</f>
        <v>下限：班主任50000元、組長40000元、技工35000元、職員4人。                                                               每期學員180人以下 者，職員5人；學員180人以上者，每增加100人則增加職員1人。每年招生名額人     依場地基本資料自動調整</v>
      </c>
      <c r="D21" s="1664"/>
      <c r="E21" s="99">
        <f>'1成本基本資料填寫'!F56*12</f>
        <v>2592000</v>
      </c>
      <c r="F21" s="100"/>
      <c r="G21" s="101">
        <f>E7</f>
        <v>700</v>
      </c>
      <c r="H21" s="100">
        <f t="shared" si="0"/>
        <v>3702.8571428571427</v>
      </c>
      <c r="I21" s="100"/>
      <c r="J21" s="102">
        <f>H21</f>
        <v>3702.8571428571427</v>
      </c>
    </row>
    <row r="22" spans="2:10" ht="30" customHeight="1">
      <c r="B22" s="1002" t="str">
        <f>'2學會成本調整公式 '!B23</f>
        <v>〔四〕職員年終獎金</v>
      </c>
      <c r="C22" s="1575" t="str">
        <f>'2學會成本調整公式 '!C23</f>
        <v>每個人1.5個月上限339000*1.5=508500元  依場地基本資料自動調整</v>
      </c>
      <c r="D22" s="1670"/>
      <c r="E22" s="107">
        <f>'1成本基本資料填寫'!C56*1.5</f>
        <v>433500</v>
      </c>
      <c r="F22" s="108"/>
      <c r="G22" s="109">
        <f>E6</f>
        <v>1800</v>
      </c>
      <c r="H22" s="108">
        <f t="shared" si="0"/>
        <v>240.83333333333334</v>
      </c>
      <c r="I22" s="108">
        <f>H22</f>
        <v>240.83333333333334</v>
      </c>
      <c r="J22" s="110"/>
    </row>
    <row r="23" spans="2:10" ht="30" customHeight="1" thickBot="1">
      <c r="B23" s="454"/>
      <c r="C23" s="1576" t="str">
        <f>'2學會成本調整公式 '!C24</f>
        <v>每個人1.5個月下限262000*1.5=39300元  依場地基本資料自動調整</v>
      </c>
      <c r="D23" s="1671"/>
      <c r="E23" s="111">
        <f>'1成本基本資料填寫'!F56*1.5</f>
        <v>324000</v>
      </c>
      <c r="F23" s="112"/>
      <c r="G23" s="113">
        <f>E7</f>
        <v>700</v>
      </c>
      <c r="H23" s="112">
        <f t="shared" si="0"/>
        <v>462.85714285714283</v>
      </c>
      <c r="I23" s="112"/>
      <c r="J23" s="114">
        <f>H23</f>
        <v>462.85714285714283</v>
      </c>
    </row>
    <row r="24" spans="2:10" ht="30" customHeight="1">
      <c r="B24" s="1002" t="str">
        <f>'2學會成本調整公式 '!B25</f>
        <v>〔四-1〕教練年終獎金</v>
      </c>
      <c r="C24" s="1575" t="str">
        <f>'2學會成本調整公式 '!C25</f>
        <v>術科成本上限*每期10人*每年10期/12月*1.5個月依術科成本自動調整</v>
      </c>
      <c r="D24" s="1670"/>
      <c r="E24" s="252">
        <f>I18*10*10/12*1.5</f>
        <v>60000</v>
      </c>
      <c r="F24" s="117"/>
      <c r="G24" s="118">
        <v>100</v>
      </c>
      <c r="H24" s="117">
        <f>E24/G24</f>
        <v>600</v>
      </c>
      <c r="I24" s="117">
        <f>H24</f>
        <v>600</v>
      </c>
      <c r="J24" s="119"/>
    </row>
    <row r="25" spans="2:10" ht="30" customHeight="1" thickBot="1">
      <c r="B25" s="120"/>
      <c r="C25" s="1645" t="str">
        <f>'2學會成本調整公式 '!C26</f>
        <v>術科成本下限*每期10人*每年10期/12月*1.5個月依術科成本自動調整</v>
      </c>
      <c r="D25" s="1672"/>
      <c r="E25" s="253">
        <f>J19*10*10/12*1.5</f>
        <v>53200</v>
      </c>
      <c r="F25" s="122"/>
      <c r="G25" s="123">
        <v>100</v>
      </c>
      <c r="H25" s="122">
        <f>E25/G25</f>
        <v>532</v>
      </c>
      <c r="I25" s="122"/>
      <c r="J25" s="124">
        <f>H25</f>
        <v>532</v>
      </c>
    </row>
    <row r="26" spans="2:10" ht="45.75" customHeight="1">
      <c r="B26" s="1003" t="str">
        <f>'2學會成本調整公式 '!B27</f>
        <v>〔五〕員工福利費</v>
      </c>
      <c r="C26" s="1638" t="str">
        <f>'2學會成本調整公式 '!C27</f>
        <v>上限伙食費1800*員工=每月總數*12月/年度招生  依場地基本資料自動調整</v>
      </c>
      <c r="D26" s="1668"/>
      <c r="E26" s="1006">
        <f>'1成本基本資料填寫'!D56*12</f>
        <v>219600</v>
      </c>
      <c r="F26" s="1005"/>
      <c r="G26" s="1007">
        <f>E6</f>
        <v>1800</v>
      </c>
      <c r="H26" s="1005">
        <f t="shared" si="0"/>
        <v>122</v>
      </c>
      <c r="I26" s="1005">
        <f>H26</f>
        <v>122</v>
      </c>
      <c r="J26" s="1008"/>
    </row>
    <row r="27" spans="2:10" ht="45.75" customHeight="1" thickBot="1">
      <c r="B27" s="1009"/>
      <c r="C27" s="1640" t="str">
        <f>'2學會成本調整公式 '!C28</f>
        <v>上限伙食費1800*員工=每月總數*12月/年度招生  依場地基本資料自動調整</v>
      </c>
      <c r="D27" s="1669"/>
      <c r="E27" s="1015">
        <f>'1成本基本資料填寫'!G56*12</f>
        <v>168000</v>
      </c>
      <c r="F27" s="1011"/>
      <c r="G27" s="1012">
        <f>E7</f>
        <v>700</v>
      </c>
      <c r="H27" s="1011">
        <f t="shared" si="0"/>
        <v>240</v>
      </c>
      <c r="I27" s="1011"/>
      <c r="J27" s="1013">
        <f>H27</f>
        <v>240</v>
      </c>
    </row>
    <row r="28" spans="2:10" ht="45.75" customHeight="1">
      <c r="B28" s="1003" t="str">
        <f>'2學會成本調整公式 '!B29</f>
        <v>〔五-1〕教練員工福利費</v>
      </c>
      <c r="C28" s="1638" t="str">
        <f>'2學會成本調整公式 '!C29</f>
        <v>教練伙食費上限2500*12月=30000/10期/10人=300</v>
      </c>
      <c r="D28" s="1668"/>
      <c r="E28" s="1010">
        <v>300</v>
      </c>
      <c r="F28" s="1010"/>
      <c r="G28" s="1014">
        <v>1</v>
      </c>
      <c r="H28" s="1010">
        <f>E28/G28</f>
        <v>300</v>
      </c>
      <c r="I28" s="1010">
        <f>H28</f>
        <v>300</v>
      </c>
      <c r="J28" s="1016"/>
    </row>
    <row r="29" spans="2:10" ht="45.75" customHeight="1" thickBot="1">
      <c r="B29" s="1004"/>
      <c r="C29" s="1640" t="str">
        <f>'2學會成本調整公式 '!C30</f>
        <v>教練伙食費下限2500*12月=30000/10期/10人=300</v>
      </c>
      <c r="D29" s="1669"/>
      <c r="E29" s="1011">
        <v>300</v>
      </c>
      <c r="F29" s="1011"/>
      <c r="G29" s="1012">
        <v>1</v>
      </c>
      <c r="H29" s="1011">
        <f>E29/G29</f>
        <v>300</v>
      </c>
      <c r="I29" s="1011"/>
      <c r="J29" s="1013">
        <f>H29</f>
        <v>300</v>
      </c>
    </row>
    <row r="30" spans="2:10" ht="51.75" customHeight="1">
      <c r="B30" s="1002" t="str">
        <f>'2學會成本調整公式 '!B31</f>
        <v> 〔六〕 教練勞保費</v>
      </c>
      <c r="C30" s="1569" t="str">
        <f>'2學會成本調整公式 '!C31:D31</f>
        <v>上限：依各班教練平均每期教學人數10人 術科成本費上限4800元          每期薪資4800*10人=48000*10期/12月=40000元      依第18級投保薪資40100元，僱主負擔2857元　(慨算)                                                 　              　　　　　　　 </v>
      </c>
      <c r="D30" s="1664"/>
      <c r="E30" s="108">
        <v>2857</v>
      </c>
      <c r="F30" s="108"/>
      <c r="G30" s="132">
        <v>10</v>
      </c>
      <c r="H30" s="108">
        <f>E30*12/10/G30</f>
        <v>342.84000000000003</v>
      </c>
      <c r="I30" s="108">
        <f>H30</f>
        <v>342.84000000000003</v>
      </c>
      <c r="J30" s="110"/>
    </row>
    <row r="31" spans="2:10" ht="51.75" customHeight="1" thickBot="1">
      <c r="B31" s="133"/>
      <c r="C31" s="1561" t="str">
        <f>'2學會成本調整公式 '!C32:D32</f>
        <v>下限：依各班教練平均每期教學人數10人術科成本費下限4000元      每期薪資4000*10=40000*10期/12月=33333        依第14級投保薪資33300元，僱主負擔2372元　　(慨算)                                                                         　              　　　　　　　 </v>
      </c>
      <c r="D31" s="1666"/>
      <c r="E31" s="108">
        <v>2372</v>
      </c>
      <c r="F31" s="112"/>
      <c r="G31" s="134">
        <v>10</v>
      </c>
      <c r="H31" s="108">
        <f>E31*12/10/G31</f>
        <v>284.64</v>
      </c>
      <c r="I31" s="112"/>
      <c r="J31" s="114">
        <f>H31</f>
        <v>284.64</v>
      </c>
    </row>
    <row r="32" spans="2:10" ht="75.75" customHeight="1">
      <c r="B32" s="94" t="str">
        <f>'2學會成本調整公式 '!B33</f>
        <v>〔七〕員工勞保費</v>
      </c>
      <c r="C32" s="1642"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65"/>
      <c r="E32" s="84">
        <v>259116</v>
      </c>
      <c r="F32" s="84"/>
      <c r="G32" s="135">
        <f>E6</f>
        <v>1800</v>
      </c>
      <c r="H32" s="84">
        <f aca="true" t="shared" si="1" ref="H32:H40">E32/G32</f>
        <v>143.95333333333335</v>
      </c>
      <c r="I32" s="84">
        <f>H32</f>
        <v>143.95333333333335</v>
      </c>
      <c r="J32" s="85"/>
    </row>
    <row r="33" spans="2:10" ht="75.75" customHeight="1" thickBot="1">
      <c r="B33" s="129"/>
      <c r="C33" s="1554"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66"/>
      <c r="E33" s="87">
        <v>233304</v>
      </c>
      <c r="F33" s="87"/>
      <c r="G33" s="136">
        <f>E7</f>
        <v>700</v>
      </c>
      <c r="H33" s="87">
        <f t="shared" si="1"/>
        <v>333.2914285714286</v>
      </c>
      <c r="I33" s="87"/>
      <c r="J33" s="88">
        <f>H33</f>
        <v>333.2914285714286</v>
      </c>
    </row>
    <row r="34" spans="2:10" ht="73.5" customHeight="1" thickBot="1">
      <c r="B34" s="139" t="str">
        <f>'2學會成本調整公式 '!B36</f>
        <v>〔八〕員工健保費</v>
      </c>
      <c r="C34" s="1635"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65"/>
      <c r="E34" s="140">
        <v>173604</v>
      </c>
      <c r="F34" s="140"/>
      <c r="G34" s="141">
        <f>E6</f>
        <v>1800</v>
      </c>
      <c r="H34" s="140">
        <f t="shared" si="1"/>
        <v>96.44666666666667</v>
      </c>
      <c r="I34" s="140">
        <f>H34</f>
        <v>96.44666666666667</v>
      </c>
      <c r="J34" s="142"/>
    </row>
    <row r="35" spans="2:10" ht="73.5" customHeight="1" thickBot="1">
      <c r="B35" s="133"/>
      <c r="C35" s="1561"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66"/>
      <c r="E35" s="143">
        <v>154128</v>
      </c>
      <c r="F35" s="143"/>
      <c r="G35" s="144">
        <f>E7</f>
        <v>700</v>
      </c>
      <c r="H35" s="140">
        <f t="shared" si="1"/>
        <v>220.18285714285713</v>
      </c>
      <c r="I35" s="143"/>
      <c r="J35" s="145">
        <f>H35</f>
        <v>220.18285714285713</v>
      </c>
    </row>
    <row r="36" spans="2:10" ht="53.25" customHeight="1">
      <c r="B36" s="139" t="str">
        <f>'2學會成本調整公式 '!B38</f>
        <v>〔八-1〕教練健保費</v>
      </c>
      <c r="C36" s="1582" t="str">
        <f>'2學會成本調整公式 '!C38:D38</f>
        <v>上限：依各班教練平均每期教學人數10人 術科成本費上限4800元                                                                     每期薪資4800*10人=48000*10期/12月=40000元                                                                      依第18級投保薪資40100元，僱主負擔每月1914元*12個月/10期/10人　  　(慨算)                                                                    　              　　　　　　　 </v>
      </c>
      <c r="D36" s="1654"/>
      <c r="E36" s="117">
        <v>1914</v>
      </c>
      <c r="F36" s="117"/>
      <c r="G36" s="146">
        <v>10</v>
      </c>
      <c r="H36" s="108">
        <f>E36*12/10/G36</f>
        <v>229.68</v>
      </c>
      <c r="I36" s="117">
        <f>H36</f>
        <v>229.68</v>
      </c>
      <c r="J36" s="119"/>
    </row>
    <row r="37" spans="2:10" ht="55.5" customHeight="1" thickBot="1">
      <c r="B37" s="133"/>
      <c r="C37" s="1561" t="str">
        <f>'2學會成本調整公式 '!C39:D39</f>
        <v>下限：依各班教練平均每期教學人數10人術科成本費下限4000元                    每期薪資4000*10=40000*10期/12月=33333                                                               依第14級投保薪資33300元，僱主負擔1589元*12個月/10期/10人　(慨算)                     　                                                    　              　　　　　　　 </v>
      </c>
      <c r="D37" s="1666"/>
      <c r="E37" s="147">
        <v>1589</v>
      </c>
      <c r="F37" s="147"/>
      <c r="G37" s="148">
        <v>10</v>
      </c>
      <c r="H37" s="108">
        <f>E37*12/10/G37</f>
        <v>190.68</v>
      </c>
      <c r="I37" s="147"/>
      <c r="J37" s="149">
        <f>H37</f>
        <v>190.68</v>
      </c>
    </row>
    <row r="38" spans="2:10" ht="24.75" customHeight="1" thickBot="1">
      <c r="B38" s="137"/>
      <c r="C38" s="137"/>
      <c r="D38" s="138"/>
      <c r="E38" s="82" t="s">
        <v>35</v>
      </c>
      <c r="F38" s="82" t="s">
        <v>36</v>
      </c>
      <c r="G38" s="82" t="s">
        <v>37</v>
      </c>
      <c r="H38" s="82" t="s">
        <v>38</v>
      </c>
      <c r="I38" s="67" t="s">
        <v>688</v>
      </c>
      <c r="J38" s="67" t="s">
        <v>689</v>
      </c>
    </row>
    <row r="39" spans="2:10" ht="51.75" customHeight="1">
      <c r="B39" s="94" t="str">
        <f>'2學會成本調整公式 '!B40</f>
        <v>〔九〕行政管理費</v>
      </c>
      <c r="C39" s="1552" t="str">
        <f>'2學會成本調整公式 '!C40</f>
        <v>本項依駕訓班班主任座談會商定；按照各班大、小分為上、下限。                                                           上限：〔水電費50000+郵電費20000元+雜費75000元〕*12個月=1740000元　　　　  　             </v>
      </c>
      <c r="D39" s="1657"/>
      <c r="E39" s="84">
        <v>1740000</v>
      </c>
      <c r="F39" s="84"/>
      <c r="G39" s="135">
        <f>E6</f>
        <v>1800</v>
      </c>
      <c r="H39" s="84">
        <f t="shared" si="1"/>
        <v>966.6666666666666</v>
      </c>
      <c r="I39" s="84">
        <f>H39</f>
        <v>966.6666666666666</v>
      </c>
      <c r="J39" s="85"/>
    </row>
    <row r="40" spans="2:10" ht="41.25" customHeight="1" thickBot="1">
      <c r="B40" s="129"/>
      <c r="C40" s="1637" t="str">
        <f>'2學會成本調整公式 '!C41</f>
        <v>本項依駕訓班班主任座談會商定；按照各班大、小分為上、下限。下限：〔水電費30000+郵電費15000元+雜費 50000元〕*12個月=1140000元 </v>
      </c>
      <c r="D40" s="1667"/>
      <c r="E40" s="87">
        <v>1140000</v>
      </c>
      <c r="F40" s="87"/>
      <c r="G40" s="136">
        <f>E7</f>
        <v>700</v>
      </c>
      <c r="H40" s="87">
        <f t="shared" si="1"/>
        <v>1628.5714285714287</v>
      </c>
      <c r="I40" s="87"/>
      <c r="J40" s="88">
        <f>H40</f>
        <v>1628.5714285714287</v>
      </c>
    </row>
    <row r="41" spans="2:10" ht="53.25" customHeight="1">
      <c r="B41" s="139" t="str">
        <f>'2學會成本調整公式 '!B42</f>
        <v>〔十〕車輛維護費</v>
      </c>
      <c r="C41" s="1582" t="str">
        <f>'2學會成本調整公式 '!C42</f>
        <v>每車每期招生人數10人。                     　　                                                                               上限：依照本項依學會班主任座談會商定；維護費為37500元                                                                  上限：37500元/〔365/35〕/10=375元　   時際招生6~7成 以10人計算                                                                                              </v>
      </c>
      <c r="D41" s="1657"/>
      <c r="E41" s="151"/>
      <c r="F41" s="152"/>
      <c r="G41" s="153"/>
      <c r="H41" s="154">
        <v>375</v>
      </c>
      <c r="I41" s="154">
        <f>H41</f>
        <v>375</v>
      </c>
      <c r="J41" s="155"/>
    </row>
    <row r="42" spans="2:10" ht="35.25" customHeight="1" thickBot="1">
      <c r="B42" s="156"/>
      <c r="C42" s="1631" t="str">
        <f>'2學會成本調整公式 '!C43</f>
        <v>下限：依實際調查各班車輛大都為多年車維護費約25000元                                                                                                            下限：25000元/〔365/35〕/10=250元     時際招生6~7成 以10人計算 </v>
      </c>
      <c r="D42" s="1663"/>
      <c r="E42" s="157"/>
      <c r="F42" s="157"/>
      <c r="G42" s="158"/>
      <c r="H42" s="159">
        <v>250</v>
      </c>
      <c r="I42" s="159"/>
      <c r="J42" s="160">
        <f>H42</f>
        <v>250</v>
      </c>
    </row>
    <row r="43" spans="2:10" ht="71.25" customHeight="1">
      <c r="B43" s="94" t="str">
        <f>'2學會成本調整公式 '!B44</f>
        <v>〔十一〕場地維護費</v>
      </c>
      <c r="C43" s="1593" t="str">
        <f>'2學會成本調整公式 '!C44:D44</f>
        <v>本項依學會班主任座談會商定；每平方公尺21.5元計算為 253421元。本項依場地面積11000及8100分為上、下限。                                                                                                                                           上限：平均11000＊21.5=236500元　　　　　         </v>
      </c>
      <c r="D43" s="1654"/>
      <c r="E43" s="84">
        <v>236500</v>
      </c>
      <c r="F43" s="84"/>
      <c r="G43" s="135">
        <f>E6</f>
        <v>1800</v>
      </c>
      <c r="H43" s="84">
        <f>E43/G43</f>
        <v>131.38888888888889</v>
      </c>
      <c r="I43" s="84">
        <f>H43</f>
        <v>131.38888888888889</v>
      </c>
      <c r="J43" s="85"/>
    </row>
    <row r="44" spans="2:10" ht="33" customHeight="1" thickBot="1">
      <c r="B44" s="129"/>
      <c r="C44" s="1633" t="str">
        <f>'2學會成本調整公式 '!C45:D45</f>
        <v>  下限：平均8100＊21.50=174150元</v>
      </c>
      <c r="D44" s="1664"/>
      <c r="E44" s="87">
        <v>174150</v>
      </c>
      <c r="F44" s="87"/>
      <c r="G44" s="136">
        <f>E7</f>
        <v>700</v>
      </c>
      <c r="H44" s="87">
        <f>E44/G44</f>
        <v>248.78571428571428</v>
      </c>
      <c r="I44" s="87"/>
      <c r="J44" s="88">
        <f>H44</f>
        <v>248.78571428571428</v>
      </c>
    </row>
    <row r="45" spans="2:10" ht="30.75" customHeight="1">
      <c r="B45" s="161" t="str">
        <f>'2學會成本調整公式 '!B47</f>
        <v>〔十二〕教材講義費</v>
      </c>
      <c r="C45" s="1575" t="str">
        <f>'2學會成本調整公式 '!C47:D47</f>
        <v>本項依學會召開班主任會議商訂上限：含題庫、講義和試卷共計200元。　　　　　　　　　　　　　　　　　　</v>
      </c>
      <c r="D45" s="1654"/>
      <c r="E45" s="116"/>
      <c r="F45" s="116"/>
      <c r="G45" s="162"/>
      <c r="H45" s="116">
        <v>200</v>
      </c>
      <c r="I45" s="116">
        <f>H45</f>
        <v>200</v>
      </c>
      <c r="J45" s="163"/>
    </row>
    <row r="46" spans="2:10" ht="30.75" customHeight="1" thickBot="1">
      <c r="B46" s="164"/>
      <c r="C46" s="1576" t="str">
        <f>'2學會成本調整公式 '!C48:D48</f>
        <v>下限：依照各班函報之平均數共計150元</v>
      </c>
      <c r="D46" s="1664"/>
      <c r="E46" s="165"/>
      <c r="F46" s="165"/>
      <c r="G46" s="166"/>
      <c r="H46" s="165">
        <v>150</v>
      </c>
      <c r="I46" s="165"/>
      <c r="J46" s="167">
        <f>H46</f>
        <v>150</v>
      </c>
    </row>
    <row r="47" spans="2:10" ht="107.25" customHeight="1" thickBot="1">
      <c r="B47" s="94" t="str">
        <f>'2學會成本調整公式 '!B49</f>
        <v>〔十三〕油料費</v>
      </c>
      <c r="C47" s="1587" t="str">
        <f>'2學會成本調整公式 '!C49</f>
        <v>參照現行油價，每公升為25元〔含機油〕每車耗油率：核定為2.5公升。 本項不分上、下限。每車耗油率*節數〔25〕*每公升油價=25元   上限：2.5*32節*25元=2000元　下限：2.5*32節*25元=2000</v>
      </c>
      <c r="D47" s="1656"/>
      <c r="E47" s="168">
        <f>E10</f>
        <v>25</v>
      </c>
      <c r="F47" s="256">
        <f>'1成本基本資料填寫'!E34</f>
        <v>32</v>
      </c>
      <c r="G47" s="985">
        <f>'1成本基本資料填寫'!J14</f>
        <v>3</v>
      </c>
      <c r="H47" s="169">
        <f>E47*F47*G47</f>
        <v>2400</v>
      </c>
      <c r="I47" s="317">
        <f>H47</f>
        <v>2400</v>
      </c>
      <c r="J47" s="318">
        <f>H47</f>
        <v>2400</v>
      </c>
    </row>
    <row r="48" spans="2:10" ht="39" customHeight="1">
      <c r="B48" s="94" t="str">
        <f>'2學會成本調整公式 '!B50</f>
        <v>〔十四〕牌照稅及燃料費</v>
      </c>
      <c r="C48" s="1552" t="str">
        <f>'2學會成本調整公式 '!C50</f>
        <v>上限   。教練車以1800cc以下至1200cc計算。每車每年牌照稅7120元，使用燃料費4800元，合計為11920元。                                                   </v>
      </c>
      <c r="D48" s="1657"/>
      <c r="E48" s="84">
        <v>11920</v>
      </c>
      <c r="F48" s="171">
        <f>E8</f>
        <v>30</v>
      </c>
      <c r="G48" s="171">
        <f>E6</f>
        <v>1800</v>
      </c>
      <c r="H48" s="84">
        <f>E48*F48/G48</f>
        <v>198.66666666666666</v>
      </c>
      <c r="I48" s="84">
        <f>H48</f>
        <v>198.66666666666666</v>
      </c>
      <c r="J48" s="85"/>
    </row>
    <row r="49" spans="2:10" ht="39" customHeight="1" thickBot="1">
      <c r="B49" s="129"/>
      <c r="C49" s="1554" t="str">
        <f>'2學會成本調整公式 '!C51</f>
        <v>下限。 </v>
      </c>
      <c r="D49" s="1658"/>
      <c r="E49" s="87">
        <v>11920</v>
      </c>
      <c r="F49" s="172">
        <f>E9</f>
        <v>16</v>
      </c>
      <c r="G49" s="172">
        <f>E7</f>
        <v>700</v>
      </c>
      <c r="H49" s="87">
        <f>E49*F49/G49</f>
        <v>272.45714285714286</v>
      </c>
      <c r="I49" s="87"/>
      <c r="J49" s="88">
        <f>H49</f>
        <v>272.45714285714286</v>
      </c>
    </row>
    <row r="50" spans="2:10" ht="37.5" customHeight="1">
      <c r="B50" s="173" t="str">
        <f>'2學會成本調整公式 '!B52</f>
        <v>〔十五〕場內車輛保險費</v>
      </c>
      <c r="C50" s="1578" t="str">
        <f>'2學會成本調整公式 '!C52:D52</f>
        <v>強制險+公共意外險2080+2100=4180*？車每車基本保費</v>
      </c>
      <c r="D50" s="1649"/>
      <c r="E50" s="174">
        <v>4180</v>
      </c>
      <c r="F50" s="251">
        <f>E8</f>
        <v>30</v>
      </c>
      <c r="G50" s="109">
        <f>E6</f>
        <v>1800</v>
      </c>
      <c r="H50" s="174">
        <f>E50*F50/G50</f>
        <v>69.66666666666667</v>
      </c>
      <c r="I50" s="174">
        <f>H50</f>
        <v>69.66666666666667</v>
      </c>
      <c r="J50" s="175"/>
    </row>
    <row r="51" spans="2:10" ht="37.5" customHeight="1" thickBot="1">
      <c r="B51" s="121"/>
      <c r="C51" s="1619" t="str">
        <f>'2學會成本調整公式 '!C53:D53</f>
        <v>強制險+公共意外險2080+2100=4180*？車每車基本保費</v>
      </c>
      <c r="D51" s="1650"/>
      <c r="E51" s="165">
        <v>4180</v>
      </c>
      <c r="F51" s="250">
        <f>E9</f>
        <v>16</v>
      </c>
      <c r="G51" s="148">
        <f>E7</f>
        <v>700</v>
      </c>
      <c r="H51" s="174">
        <f>E51*F51/G51</f>
        <v>95.54285714285714</v>
      </c>
      <c r="I51" s="165"/>
      <c r="J51" s="167">
        <f>H51</f>
        <v>95.54285714285714</v>
      </c>
    </row>
    <row r="52" spans="2:10" ht="37.5" customHeight="1">
      <c r="B52" s="173" t="str">
        <f>'2學會成本調整公式 '!B54</f>
        <v>〔十六〕場地租賃費</v>
      </c>
      <c r="C52" s="1578" t="str">
        <f>'2學會成本調整公式 '!C54:D54</f>
        <v>本項依學會班主任座談會商定；按照各班教練場面積11000平方公尺分為上、下限。　　　　　　　　</v>
      </c>
      <c r="D52" s="1649"/>
      <c r="E52" s="185">
        <f>G4</f>
        <v>2400000</v>
      </c>
      <c r="F52" s="116"/>
      <c r="G52" s="146">
        <f>E6</f>
        <v>1800</v>
      </c>
      <c r="H52" s="116">
        <f>E52/G52</f>
        <v>1333.3333333333333</v>
      </c>
      <c r="I52" s="319">
        <f>H52</f>
        <v>1333.3333333333333</v>
      </c>
      <c r="J52" s="163"/>
    </row>
    <row r="53" spans="2:10" ht="37.5" customHeight="1" thickBot="1">
      <c r="B53" s="121"/>
      <c r="C53" s="1619" t="str">
        <f>'2學會成本調整公式 '!C55:D55</f>
        <v>本項依學會班主任座談會商定；按照各班教練場面積11000平方公尺分為上、下限。　　　　　　　　</v>
      </c>
      <c r="D53" s="1650"/>
      <c r="E53" s="186">
        <f>G5</f>
        <v>1200000</v>
      </c>
      <c r="F53" s="165"/>
      <c r="G53" s="148">
        <f>E7</f>
        <v>700</v>
      </c>
      <c r="H53" s="165">
        <f>E53/G53</f>
        <v>1714.2857142857142</v>
      </c>
      <c r="I53" s="165"/>
      <c r="J53" s="320">
        <f>H53</f>
        <v>1714.2857142857142</v>
      </c>
    </row>
    <row r="54" spans="2:10" ht="40.5" customHeight="1">
      <c r="B54" s="187" t="str">
        <f>'2學會成本調整公式 '!B56</f>
        <v>〔十七〕教練退休準備金</v>
      </c>
      <c r="C54" s="1621" t="str">
        <f>'2學會成本調整公式 '!C56</f>
        <v>上限 : 薪資提撥   6％ 每學員？元*0.06=？元</v>
      </c>
      <c r="D54" s="1651"/>
      <c r="E54" s="126">
        <f>H18</f>
        <v>4800</v>
      </c>
      <c r="F54" s="188">
        <v>0.06</v>
      </c>
      <c r="G54" s="178"/>
      <c r="H54" s="84">
        <f>E54*F54</f>
        <v>288</v>
      </c>
      <c r="I54" s="84">
        <f>H54</f>
        <v>288</v>
      </c>
      <c r="J54" s="85"/>
    </row>
    <row r="55" spans="2:10" ht="40.5" customHeight="1" thickBot="1">
      <c r="B55" s="181" t="s">
        <v>45</v>
      </c>
      <c r="C55" s="1623" t="str">
        <f>'2學會成本調整公式 '!C57</f>
        <v>下限：薪資提撥  6％  每學員？元*0.06=？元</v>
      </c>
      <c r="D55" s="1652"/>
      <c r="E55" s="254">
        <f>H19</f>
        <v>4256</v>
      </c>
      <c r="F55" s="189">
        <v>0.06</v>
      </c>
      <c r="G55" s="182"/>
      <c r="H55" s="87">
        <f>E55*F55</f>
        <v>255.35999999999999</v>
      </c>
      <c r="I55" s="87"/>
      <c r="J55" s="88">
        <f>H55</f>
        <v>255.35999999999999</v>
      </c>
    </row>
    <row r="56" spans="2:10" ht="60.75" customHeight="1">
      <c r="B56" s="193" t="str">
        <f>'2學會成本調整公式 '!B59</f>
        <v>〔十八〕員工退休準備金</v>
      </c>
      <c r="C56" s="1625" t="str">
        <f>'2學會成本調整公式 '!C59</f>
        <v>上限：班主任55000元、組長45000元、技 工40000元、職員六人25000*6=150000元 、工友22000元、共計312000元*12= 3744000*0.06/每年招生名額人。　   </v>
      </c>
      <c r="D56" s="1654"/>
      <c r="E56" s="252">
        <f>'1成本基本資料填寫'!C56*0.06*12</f>
        <v>208080</v>
      </c>
      <c r="F56" s="116"/>
      <c r="G56" s="146">
        <f>E6</f>
        <v>1800</v>
      </c>
      <c r="H56" s="116">
        <f>E56/G56</f>
        <v>115.6</v>
      </c>
      <c r="I56" s="116">
        <f>H56</f>
        <v>115.6</v>
      </c>
      <c r="J56" s="163"/>
    </row>
    <row r="57" spans="2:10" ht="60.75" customHeight="1" thickBot="1">
      <c r="B57" s="121"/>
      <c r="C57" s="1659"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660"/>
      <c r="E57" s="255">
        <f>'1成本基本資料填寫'!F56*12*0.06</f>
        <v>155520</v>
      </c>
      <c r="F57" s="165"/>
      <c r="G57" s="148">
        <f>E7</f>
        <v>700</v>
      </c>
      <c r="H57" s="165">
        <f>E57/G57</f>
        <v>222.17142857142858</v>
      </c>
      <c r="I57" s="165"/>
      <c r="J57" s="167">
        <f>H57</f>
        <v>222.17142857142858</v>
      </c>
    </row>
    <row r="58" spans="2:10" ht="72.75" customHeight="1" thickBot="1">
      <c r="B58" s="1204" t="str">
        <f>'2學會成本調整公式 '!B61</f>
        <v>〔十九〕車輛折舊費上限</v>
      </c>
      <c r="C58" s="1627" t="str">
        <f>'2學會成本調整公式 '!C61</f>
        <v>每車每梯招生人數14人。一年10期=280人招生額滿     實際招生平均8.5成 以平均約238人計算             　　      　                                                                              教練車以1800cc以下至1200cc計算。600000元/5年/238人                                                                                                                                    車價上限：？萬元、每車折舊年限為五年會計法。</v>
      </c>
      <c r="D58" s="1661"/>
      <c r="E58" s="1017">
        <f>C5</f>
        <v>0</v>
      </c>
      <c r="F58" s="1018">
        <f>C6</f>
        <v>5</v>
      </c>
      <c r="G58" s="1018">
        <f>280*0.85</f>
        <v>238</v>
      </c>
      <c r="H58" s="1019">
        <f>E58/F58/G58</f>
        <v>0</v>
      </c>
      <c r="I58" s="1020">
        <f>H58</f>
        <v>0</v>
      </c>
      <c r="J58" s="1021"/>
    </row>
    <row r="59" spans="2:10" ht="72.75" customHeight="1" thickBot="1">
      <c r="B59" s="1203" t="str">
        <f>'2學會成本調整公式 '!B62</f>
        <v>〔十九-1〕車輛折舊費下限</v>
      </c>
      <c r="C59" s="1612" t="str">
        <f>'2學會成本調整公式 '!C62</f>
        <v>每車每梯招生人數14人。一年10期=280人招生額滿     實際招生平均6.5成 以平均約182人計算             　　      　                                                                              教練車以1800cc以下至1200cc計算。600000元/5年/182人                                                                                                                                    車價上限：？萬元、每車折舊年限為五年會計法。</v>
      </c>
      <c r="D59" s="1662"/>
      <c r="E59" s="1017">
        <f>C5</f>
        <v>0</v>
      </c>
      <c r="F59" s="1018">
        <f>C6</f>
        <v>5</v>
      </c>
      <c r="G59" s="1018">
        <f>280*0.65</f>
        <v>182</v>
      </c>
      <c r="H59" s="1019">
        <f>E59/F59/G59</f>
        <v>0</v>
      </c>
      <c r="I59" s="1019"/>
      <c r="J59" s="1022">
        <f>H59</f>
        <v>0</v>
      </c>
    </row>
    <row r="60" spans="2:10" ht="35.25" customHeight="1" thickBot="1">
      <c r="B60" s="184" t="str">
        <f>'2學會成本調整公式 '!B63</f>
        <v>〔二十〕場考考驗費</v>
      </c>
      <c r="C60" s="1614" t="str">
        <f>'2學會成本調整公式 '!C63</f>
        <v>每一人1500元÷30人(日)=50元</v>
      </c>
      <c r="D60" s="1647"/>
      <c r="E60" s="280">
        <f>C11</f>
        <v>1500</v>
      </c>
      <c r="F60" s="281"/>
      <c r="G60" s="282">
        <v>30</v>
      </c>
      <c r="H60" s="280">
        <f>E60/G60</f>
        <v>50</v>
      </c>
      <c r="I60" s="280">
        <f>H60</f>
        <v>50</v>
      </c>
      <c r="J60" s="283">
        <f>H60</f>
        <v>50</v>
      </c>
    </row>
    <row r="61" spans="2:10" ht="35.25" customHeight="1" thickBot="1">
      <c r="B61" s="184" t="str">
        <f>'2學會成本調整公式 '!B64</f>
        <v>〔二十一〕道考考驗費</v>
      </c>
      <c r="C61" s="1614" t="str">
        <f>'2學會成本調整公式 '!C64</f>
        <v>每一人2000元÷14人=143元</v>
      </c>
      <c r="D61" s="1647"/>
      <c r="E61" s="280">
        <f>C12</f>
        <v>2000</v>
      </c>
      <c r="F61" s="281"/>
      <c r="G61" s="282">
        <v>14</v>
      </c>
      <c r="H61" s="280">
        <f>E61/G61</f>
        <v>142.85714285714286</v>
      </c>
      <c r="I61" s="280">
        <f>H61</f>
        <v>142.85714285714286</v>
      </c>
      <c r="J61" s="283">
        <f>H61</f>
        <v>142.85714285714286</v>
      </c>
    </row>
    <row r="62" spans="2:10" ht="35.25" customHeight="1" thickBot="1">
      <c r="B62" s="305" t="str">
        <f>'2學會成本調整公式 '!B65</f>
        <v>〔二十二〕道路考驗設備保險費　　　　　　　　</v>
      </c>
      <c r="C62" s="1583" t="s">
        <v>343</v>
      </c>
      <c r="D62" s="1647"/>
      <c r="E62" s="564">
        <f>C10/2+C14</f>
        <v>22994</v>
      </c>
      <c r="F62" s="565"/>
      <c r="G62" s="566">
        <f>280*0.85</f>
        <v>238</v>
      </c>
      <c r="H62" s="564">
        <f>E62/G62</f>
        <v>96.61344537815125</v>
      </c>
      <c r="I62" s="564">
        <f>H62</f>
        <v>96.61344537815125</v>
      </c>
      <c r="J62" s="567">
        <f>H62</f>
        <v>96.61344537815125</v>
      </c>
    </row>
    <row r="63" spans="2:10" ht="27.75" customHeight="1" thickBot="1">
      <c r="B63" s="1030" t="str">
        <f>'2學會成本調整公式 '!B66</f>
        <v>〔二十三〕道路考油費</v>
      </c>
      <c r="C63" s="1596" t="s">
        <v>453</v>
      </c>
      <c r="D63" s="1653"/>
      <c r="E63" s="570">
        <f>C13</f>
        <v>75</v>
      </c>
      <c r="F63" s="571"/>
      <c r="G63" s="572"/>
      <c r="H63" s="573"/>
      <c r="I63" s="573">
        <f>E63</f>
        <v>75</v>
      </c>
      <c r="J63" s="574">
        <f>E63</f>
        <v>75</v>
      </c>
    </row>
    <row r="64" spans="2:10" ht="18.75" customHeight="1" thickBot="1">
      <c r="B64" s="104"/>
      <c r="C64" s="568"/>
      <c r="D64" s="569"/>
      <c r="E64" s="82" t="s">
        <v>29</v>
      </c>
      <c r="F64" s="82"/>
      <c r="G64" s="82"/>
      <c r="H64" s="82" t="s">
        <v>38</v>
      </c>
      <c r="I64" s="67" t="s">
        <v>688</v>
      </c>
      <c r="J64" s="67" t="s">
        <v>689</v>
      </c>
    </row>
    <row r="65" spans="2:10" ht="60" customHeight="1" thickBot="1">
      <c r="B65" s="306" t="str">
        <f>'2學會成本調整公式 '!B68</f>
        <v>〔二十四〕利潤 含風險管理</v>
      </c>
      <c r="C65" s="1617" t="str">
        <f>'2學會成本調整公式 '!C68</f>
        <v>合理投資報酬率，依台銀一年定期存款利率1.37百分比計算。上限平均13925平方公尺，下限平均為8046平方公尺。 本項從一至二十三之總合計數作為投資額並給予百分之0.10為利潤。                                             </v>
      </c>
      <c r="D65" s="1654"/>
      <c r="E65" s="307">
        <f>E11</f>
        <v>0.05</v>
      </c>
      <c r="F65" s="308"/>
      <c r="G65" s="309"/>
      <c r="H65" s="310">
        <f>SUM(I16:I63)*E65</f>
        <v>786.2606405228757</v>
      </c>
      <c r="I65" s="310">
        <f>H65</f>
        <v>786.2606405228757</v>
      </c>
      <c r="J65" s="311"/>
    </row>
    <row r="66" spans="2:10" ht="21" customHeight="1" thickBot="1">
      <c r="B66" s="312"/>
      <c r="C66" s="1604" t="str">
        <f>'2學會成本調整公式 '!C69</f>
        <v>下限：</v>
      </c>
      <c r="D66" s="1655"/>
      <c r="E66" s="307">
        <f>E11</f>
        <v>0.05</v>
      </c>
      <c r="F66" s="308"/>
      <c r="G66" s="309"/>
      <c r="H66" s="310">
        <f>SUM(J16:J63)*E66</f>
        <v>918.2076722689077</v>
      </c>
      <c r="I66" s="310"/>
      <c r="J66" s="311">
        <f>H66</f>
        <v>918.2076722689077</v>
      </c>
    </row>
    <row r="67" spans="2:11" ht="27" customHeight="1" thickBot="1">
      <c r="B67" s="194" t="str">
        <f>'2學會成本調整公式 '!B70</f>
        <v>含利潤總合計：</v>
      </c>
      <c r="C67" s="451"/>
      <c r="G67" s="195"/>
      <c r="I67" s="196">
        <f>SUM(I16:I66)</f>
        <v>16511.47345098039</v>
      </c>
      <c r="J67" s="197">
        <f>SUM(J16:J66)</f>
        <v>19282.361117647062</v>
      </c>
      <c r="K67" s="198"/>
    </row>
    <row r="68" spans="2:10" ht="37.5" customHeight="1">
      <c r="B68" s="94" t="str">
        <f>'2學會成本調整公式 '!B71</f>
        <v>〔二十五〕 稅捐</v>
      </c>
      <c r="C68" s="1606" t="str">
        <f>'2學會成本調整公式 '!C71:D71</f>
        <v>上限  : 印花稅千份之四驗(印花總繳)   含利潤總合計*0.004</v>
      </c>
      <c r="D68" s="1649"/>
      <c r="E68" s="126">
        <f>I14</f>
        <v>16511.47345098039</v>
      </c>
      <c r="F68" s="177">
        <v>0.004</v>
      </c>
      <c r="G68" s="178"/>
      <c r="H68" s="179">
        <f>E68*F68</f>
        <v>66.04589380392156</v>
      </c>
      <c r="I68" s="179">
        <f>H68</f>
        <v>66.04589380392156</v>
      </c>
      <c r="J68" s="180"/>
    </row>
    <row r="69" spans="2:10" ht="37.5" customHeight="1" thickBot="1">
      <c r="B69" s="129"/>
      <c r="C69" s="1608" t="str">
        <f>'2學會成本調整公式 '!C72:D72</f>
        <v>下限：印花稅千份之四(印花總繳 )    含利潤總合計*0.004</v>
      </c>
      <c r="D69" s="1648"/>
      <c r="E69" s="254">
        <f>J14</f>
        <v>19282.361117647062</v>
      </c>
      <c r="F69" s="896">
        <v>0.004</v>
      </c>
      <c r="G69" s="182"/>
      <c r="H69" s="897">
        <f>E69*F69</f>
        <v>77.12944447058825</v>
      </c>
      <c r="I69" s="183"/>
      <c r="J69" s="1521">
        <f>H69</f>
        <v>77.12944447058825</v>
      </c>
    </row>
    <row r="70" spans="9:10" ht="24" customHeight="1">
      <c r="I70" s="81">
        <f>I67+H68</f>
        <v>16577.519344784312</v>
      </c>
      <c r="J70" s="81">
        <f>J67+H69</f>
        <v>19359.49056211765</v>
      </c>
    </row>
    <row r="78" spans="1:11" s="67" customFormat="1" ht="16.5">
      <c r="A78" s="65"/>
      <c r="B78" s="65"/>
      <c r="C78" s="65"/>
      <c r="D78" s="65"/>
      <c r="G78" s="201"/>
      <c r="K78" s="65"/>
    </row>
  </sheetData>
  <sheetProtection password="CC8F" sheet="1" selectLockedCells="1" selectUnlockedCells="1"/>
  <protectedRanges>
    <protectedRange sqref="E4:E11" name="範圍3"/>
    <protectedRange sqref="E2 D12:D14" name="範圍2"/>
    <protectedRange password="CC8F" sqref="E4:E11" name="範圍1"/>
  </protectedRanges>
  <mergeCells count="51">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46:D46"/>
    <mergeCell ref="C34:D34"/>
    <mergeCell ref="C35:D35"/>
    <mergeCell ref="C36:D36"/>
    <mergeCell ref="C37:D37"/>
    <mergeCell ref="C39:D39"/>
    <mergeCell ref="C40:D40"/>
    <mergeCell ref="C68:D68"/>
    <mergeCell ref="C57:D57"/>
    <mergeCell ref="C58:D58"/>
    <mergeCell ref="C59:D59"/>
    <mergeCell ref="C60:D60"/>
    <mergeCell ref="C41:D41"/>
    <mergeCell ref="C42:D42"/>
    <mergeCell ref="C43:D43"/>
    <mergeCell ref="C44:D44"/>
    <mergeCell ref="C45:D45"/>
    <mergeCell ref="C56:D56"/>
    <mergeCell ref="C47:D47"/>
    <mergeCell ref="C48:D48"/>
    <mergeCell ref="C49:D49"/>
    <mergeCell ref="C50:D50"/>
    <mergeCell ref="C51:D51"/>
    <mergeCell ref="C61:D61"/>
    <mergeCell ref="C69:D69"/>
    <mergeCell ref="C52:D52"/>
    <mergeCell ref="C53:D53"/>
    <mergeCell ref="C54:D54"/>
    <mergeCell ref="C55:D55"/>
    <mergeCell ref="C62:D62"/>
    <mergeCell ref="C63:D63"/>
    <mergeCell ref="C65:D65"/>
    <mergeCell ref="C66:D66"/>
  </mergeCells>
  <printOptions/>
  <pageMargins left="0.1968503937007874" right="0.1968503937007874" top="0.2755905511811024" bottom="0.1968503937007874" header="0.1968503937007874" footer="0.2755905511811024"/>
  <pageSetup horizontalDpi="600" verticalDpi="600" orientation="portrait" paperSize="9" scale="60" r:id="rId1"/>
  <headerFooter alignWithMargins="0">
    <oddHeader>&amp;R&amp;D&amp;T</oddHeader>
    <oddFooter>&amp;C&amp;P</oddFooter>
  </headerFooter>
</worksheet>
</file>

<file path=xl/worksheets/sheet6.xml><?xml version="1.0" encoding="utf-8"?>
<worksheet xmlns="http://schemas.openxmlformats.org/spreadsheetml/2006/main" xmlns:r="http://schemas.openxmlformats.org/officeDocument/2006/relationships">
  <sheetPr>
    <tabColor rgb="FFFFFF00"/>
  </sheetPr>
  <dimension ref="A1:M34"/>
  <sheetViews>
    <sheetView zoomScalePageLayoutView="0" workbookViewId="0" topLeftCell="A7">
      <selection activeCell="I14" sqref="I14"/>
    </sheetView>
  </sheetViews>
  <sheetFormatPr defaultColWidth="9.00390625" defaultRowHeight="16.5"/>
  <cols>
    <col min="1" max="1" width="25.50390625" style="0" customWidth="1"/>
    <col min="2" max="3" width="8.875" style="0" customWidth="1"/>
    <col min="4" max="4" width="10.50390625" style="0" customWidth="1"/>
    <col min="5" max="6" width="12.25390625" style="0" customWidth="1"/>
    <col min="8" max="8" width="10.00390625" style="0" customWidth="1"/>
    <col min="10" max="10" width="9.875" style="0" customWidth="1"/>
    <col min="11" max="11" width="0" style="0" hidden="1" customWidth="1"/>
    <col min="12" max="12" width="15.375" style="0" customWidth="1"/>
    <col min="13" max="13" width="11.25390625" style="0" customWidth="1"/>
  </cols>
  <sheetData>
    <row r="1" spans="1:7" ht="24" customHeight="1">
      <c r="A1" s="271" t="s">
        <v>201</v>
      </c>
      <c r="G1" s="274" t="s">
        <v>196</v>
      </c>
    </row>
    <row r="2" spans="1:7" ht="28.5" customHeight="1">
      <c r="A2" s="271"/>
      <c r="B2" s="301" t="s">
        <v>754</v>
      </c>
      <c r="C2" s="301"/>
      <c r="D2" s="301"/>
      <c r="E2" s="301"/>
      <c r="F2" s="301"/>
      <c r="G2" s="274"/>
    </row>
    <row r="3" spans="2:13" ht="16.5">
      <c r="B3" s="294" t="s">
        <v>751</v>
      </c>
      <c r="C3" s="294" t="s">
        <v>752</v>
      </c>
      <c r="D3" s="294" t="s">
        <v>753</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480</v>
      </c>
      <c r="C4" s="262">
        <f>'2學會成本調整公式 '!J17</f>
        <v>240</v>
      </c>
      <c r="D4" s="263">
        <f>B4-C4</f>
        <v>240</v>
      </c>
      <c r="E4" s="263"/>
      <c r="F4" s="64"/>
      <c r="G4" s="300" t="s">
        <v>224</v>
      </c>
      <c r="H4" s="548"/>
      <c r="I4" s="548"/>
      <c r="J4" s="548"/>
      <c r="K4" s="548"/>
      <c r="L4" s="548"/>
      <c r="M4" s="549"/>
    </row>
    <row r="5" spans="1:13" ht="15.75" customHeight="1">
      <c r="A5" s="295" t="str">
        <f>'2學會成本調整公式 '!B18</f>
        <v>〔二〕術科成本費</v>
      </c>
      <c r="B5" s="285">
        <f>'2學會成本調整公式 '!I18</f>
        <v>4800</v>
      </c>
      <c r="C5" s="285">
        <f>'2學會成本調整公式 '!J19</f>
        <v>4256</v>
      </c>
      <c r="D5" s="287">
        <f aca="true" t="shared" si="0" ref="D5:D30">B5-C5</f>
        <v>544</v>
      </c>
      <c r="E5" s="287">
        <f>B5-2500</f>
        <v>2300</v>
      </c>
      <c r="F5" s="287">
        <f>C5-2500</f>
        <v>1756</v>
      </c>
      <c r="G5" s="550" t="s">
        <v>225</v>
      </c>
      <c r="H5" s="551"/>
      <c r="I5" s="551"/>
      <c r="J5" s="551"/>
      <c r="K5" s="551"/>
      <c r="L5" s="551"/>
      <c r="M5" s="552"/>
    </row>
    <row r="6" spans="1:13" ht="15.75" customHeight="1">
      <c r="A6" s="64" t="str">
        <f>'2學會成本調整公式 '!B20</f>
        <v>〔三〕行政人員薪資</v>
      </c>
      <c r="B6" s="262">
        <f>'2學會成本調整公式 '!I20</f>
        <v>1926.6666666666667</v>
      </c>
      <c r="C6" s="262">
        <f>'2學會成本調整公式 '!J21</f>
        <v>3702.8571428571427</v>
      </c>
      <c r="D6" s="263">
        <f t="shared" si="0"/>
        <v>-1776.190476190476</v>
      </c>
      <c r="E6" s="263"/>
      <c r="F6" s="64"/>
      <c r="G6" s="300" t="s">
        <v>223</v>
      </c>
      <c r="H6" s="548"/>
      <c r="I6" s="548"/>
      <c r="J6" s="548"/>
      <c r="K6" s="548"/>
      <c r="L6" s="548"/>
      <c r="M6" s="549"/>
    </row>
    <row r="7" spans="1:13" ht="15.75" customHeight="1">
      <c r="A7" s="295" t="str">
        <f>'2學會成本調整公式 '!B23</f>
        <v>〔四〕職員年終獎金</v>
      </c>
      <c r="B7" s="285">
        <f>'2學會成本調整公式 '!I23</f>
        <v>240.83333333333334</v>
      </c>
      <c r="C7" s="285">
        <f>'2學會成本調整公式 '!J24</f>
        <v>462.85714285714283</v>
      </c>
      <c r="D7" s="287">
        <f t="shared" si="0"/>
        <v>-222.0238095238095</v>
      </c>
      <c r="E7" s="287"/>
      <c r="F7" s="295"/>
      <c r="G7" s="550" t="s">
        <v>226</v>
      </c>
      <c r="H7" s="551"/>
      <c r="I7" s="551"/>
      <c r="J7" s="551"/>
      <c r="K7" s="551"/>
      <c r="L7" s="551"/>
      <c r="M7" s="552"/>
    </row>
    <row r="8" spans="1:13" ht="15.75" customHeight="1">
      <c r="A8" s="64" t="str">
        <f>'2學會成本調整公式 '!B25</f>
        <v>〔四-1〕教練年終獎金</v>
      </c>
      <c r="B8" s="262">
        <f>'2學會成本調整公式 '!I25</f>
        <v>600</v>
      </c>
      <c r="C8" s="262">
        <f>'2學會成本調整公式 '!J26</f>
        <v>532</v>
      </c>
      <c r="D8" s="263">
        <f t="shared" si="0"/>
        <v>68</v>
      </c>
      <c r="E8" s="263"/>
      <c r="F8" s="64"/>
      <c r="G8" s="300" t="s">
        <v>228</v>
      </c>
      <c r="H8" s="548"/>
      <c r="I8" s="548"/>
      <c r="J8" s="548"/>
      <c r="K8" s="548"/>
      <c r="L8" s="548"/>
      <c r="M8" s="549"/>
    </row>
    <row r="9" spans="1:13" ht="15.75" customHeight="1">
      <c r="A9" s="295" t="str">
        <f>'2學會成本調整公式 '!B27</f>
        <v>〔五〕員工福利費</v>
      </c>
      <c r="B9" s="285">
        <f>'2學會成本調整公式 '!I27</f>
        <v>122</v>
      </c>
      <c r="C9" s="285">
        <f>'2學會成本調整公式 '!J28</f>
        <v>240</v>
      </c>
      <c r="D9" s="287">
        <f t="shared" si="0"/>
        <v>-118</v>
      </c>
      <c r="E9" s="287"/>
      <c r="F9" s="295"/>
      <c r="G9" s="550" t="s">
        <v>231</v>
      </c>
      <c r="H9" s="551"/>
      <c r="I9" s="551"/>
      <c r="J9" s="551"/>
      <c r="K9" s="551"/>
      <c r="L9" s="551"/>
      <c r="M9" s="552"/>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300" t="s">
        <v>233</v>
      </c>
      <c r="H10" s="548"/>
      <c r="I10" s="548"/>
      <c r="J10" s="548"/>
      <c r="K10" s="548"/>
      <c r="L10" s="548"/>
      <c r="M10" s="549"/>
    </row>
    <row r="11" spans="1:13"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550" t="s">
        <v>234</v>
      </c>
      <c r="H11" s="551"/>
      <c r="I11" s="551"/>
      <c r="J11" s="551"/>
      <c r="K11" s="551"/>
      <c r="L11" s="551"/>
      <c r="M11" s="552"/>
    </row>
    <row r="12" spans="1:13" ht="15.75" customHeight="1">
      <c r="A12" s="64" t="str">
        <f>'2學會成本調整公式 '!B33</f>
        <v>〔七〕員工勞保費</v>
      </c>
      <c r="B12" s="262">
        <f>'2學會成本調整公式 '!I33</f>
        <v>143.95333333333335</v>
      </c>
      <c r="C12" s="262">
        <f>'2學會成本調整公式 '!J34</f>
        <v>333.2914285714286</v>
      </c>
      <c r="D12" s="965">
        <f t="shared" si="0"/>
        <v>-189.33809523809524</v>
      </c>
      <c r="E12" s="263">
        <f t="shared" si="1"/>
        <v>143.95333333333335</v>
      </c>
      <c r="F12" s="263">
        <f t="shared" si="1"/>
        <v>333.2914285714286</v>
      </c>
      <c r="G12" s="300" t="s">
        <v>236</v>
      </c>
      <c r="H12" s="548"/>
      <c r="I12" s="548"/>
      <c r="J12" s="548"/>
      <c r="K12" s="548"/>
      <c r="L12" s="548"/>
      <c r="M12" s="549"/>
    </row>
    <row r="13" spans="1:13" ht="15.75" customHeight="1">
      <c r="A13" s="295" t="str">
        <f>'2學會成本調整公式 '!B36</f>
        <v>〔八〕員工健保費</v>
      </c>
      <c r="B13" s="285">
        <f>'2學會成本調整公式 '!I36</f>
        <v>96.44666666666667</v>
      </c>
      <c r="C13" s="285">
        <f>'2學會成本調整公式 '!J37</f>
        <v>220.18285714285713</v>
      </c>
      <c r="D13" s="286">
        <f t="shared" si="0"/>
        <v>-123.73619047619046</v>
      </c>
      <c r="E13" s="287">
        <f t="shared" si="1"/>
        <v>96.44666666666667</v>
      </c>
      <c r="F13" s="287">
        <f t="shared" si="1"/>
        <v>220.18285714285713</v>
      </c>
      <c r="G13" s="550" t="s">
        <v>237</v>
      </c>
      <c r="H13" s="551"/>
      <c r="I13" s="551"/>
      <c r="J13" s="551"/>
      <c r="K13" s="551"/>
      <c r="L13" s="551"/>
      <c r="M13" s="552"/>
    </row>
    <row r="14" spans="1:13"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553" t="s">
        <v>234</v>
      </c>
      <c r="H14" s="548"/>
      <c r="I14" s="548"/>
      <c r="J14" s="548"/>
      <c r="K14" s="548"/>
      <c r="L14" s="548"/>
      <c r="M14" s="549"/>
    </row>
    <row r="15" spans="1:13" ht="15.75" customHeight="1">
      <c r="A15" s="295" t="str">
        <f>'2學會成本調整公式 '!B40</f>
        <v>〔九〕行政管理費</v>
      </c>
      <c r="B15" s="302">
        <f>'2學會成本調整公式 '!I40</f>
        <v>966.6666666666666</v>
      </c>
      <c r="C15" s="285">
        <f>'2學會成本調整公式 '!J41</f>
        <v>1628.5714285714287</v>
      </c>
      <c r="D15" s="287">
        <f t="shared" si="0"/>
        <v>-661.904761904762</v>
      </c>
      <c r="E15" s="287"/>
      <c r="F15" s="295"/>
      <c r="G15" s="550" t="s">
        <v>242</v>
      </c>
      <c r="H15" s="551"/>
      <c r="I15" s="551"/>
      <c r="J15" s="551"/>
      <c r="K15" s="551"/>
      <c r="L15" s="551"/>
      <c r="M15" s="552"/>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300" t="s">
        <v>243</v>
      </c>
      <c r="H16" s="548"/>
      <c r="I16" s="548"/>
      <c r="J16" s="548"/>
      <c r="K16" s="548"/>
      <c r="L16" s="548"/>
      <c r="M16" s="549"/>
    </row>
    <row r="17" spans="1:13" ht="15.75" customHeight="1">
      <c r="A17" s="295" t="str">
        <f>'2學會成本調整公式 '!B44</f>
        <v>〔十一〕場地維護費</v>
      </c>
      <c r="B17" s="285">
        <f>'2學會成本調整公式 '!I44</f>
        <v>131.38888888888889</v>
      </c>
      <c r="C17" s="285">
        <f>'2學會成本調整公式 '!J45</f>
        <v>248.78571428571428</v>
      </c>
      <c r="D17" s="287">
        <f t="shared" si="0"/>
        <v>-117.39682539682539</v>
      </c>
      <c r="E17" s="287"/>
      <c r="F17" s="295"/>
      <c r="G17" s="550" t="s">
        <v>244</v>
      </c>
      <c r="H17" s="551"/>
      <c r="I17" s="551"/>
      <c r="J17" s="551"/>
      <c r="K17" s="551"/>
      <c r="L17" s="551"/>
      <c r="M17" s="552"/>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300" t="s">
        <v>245</v>
      </c>
      <c r="H18" s="548"/>
      <c r="I18" s="548"/>
      <c r="J18" s="548"/>
      <c r="K18" s="548"/>
      <c r="L18" s="548"/>
      <c r="M18" s="549"/>
    </row>
    <row r="19" spans="1:13"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550" t="s">
        <v>246</v>
      </c>
      <c r="H19" s="551"/>
      <c r="I19" s="551"/>
      <c r="J19" s="551"/>
      <c r="K19" s="551"/>
      <c r="L19" s="551"/>
      <c r="M19" s="552"/>
    </row>
    <row r="20" spans="1:13" ht="15.75" customHeight="1">
      <c r="A20" s="64" t="str">
        <f>'2學會成本調整公式 '!B50</f>
        <v>〔十四〕牌照稅及燃料費</v>
      </c>
      <c r="B20" s="262">
        <f>'2學會成本調整公式 '!I50</f>
        <v>198.66666666666666</v>
      </c>
      <c r="C20" s="262">
        <f>'2學會成本調整公式 '!J51</f>
        <v>272.45714285714286</v>
      </c>
      <c r="D20" s="952">
        <f t="shared" si="0"/>
        <v>-73.7904761904762</v>
      </c>
      <c r="E20" s="263"/>
      <c r="F20" s="64"/>
      <c r="G20" s="300" t="s">
        <v>247</v>
      </c>
      <c r="H20" s="548"/>
      <c r="I20" s="548"/>
      <c r="J20" s="548"/>
      <c r="K20" s="548"/>
      <c r="L20" s="548"/>
      <c r="M20" s="549"/>
    </row>
    <row r="21" spans="1:13" ht="15.75" customHeight="1">
      <c r="A21" s="295" t="str">
        <f>'2學會成本調整公式 '!B52</f>
        <v>〔十五〕場內車輛保險費</v>
      </c>
      <c r="B21" s="285">
        <f>'2學會成本調整公式 '!I52</f>
        <v>69.66666666666667</v>
      </c>
      <c r="C21" s="285">
        <f>'2學會成本調整公式 '!J53</f>
        <v>95.54285714285714</v>
      </c>
      <c r="D21" s="287">
        <f t="shared" si="0"/>
        <v>-25.876190476190473</v>
      </c>
      <c r="E21" s="287"/>
      <c r="F21" s="295"/>
      <c r="G21" s="550" t="s">
        <v>207</v>
      </c>
      <c r="H21" s="551"/>
      <c r="I21" s="551"/>
      <c r="J21" s="551"/>
      <c r="K21" s="551"/>
      <c r="L21" s="551"/>
      <c r="M21" s="552"/>
    </row>
    <row r="22" spans="1:13" ht="15.75" customHeight="1">
      <c r="A22" s="295" t="str">
        <f>'2學會成本調整公式 '!B54</f>
        <v>〔十六〕場地租賃費</v>
      </c>
      <c r="B22" s="285">
        <f>'2學會成本調整公式 '!I54</f>
        <v>1333.3333333333333</v>
      </c>
      <c r="C22" s="285">
        <f>'2學會成本調整公式 '!J55</f>
        <v>1714.2857142857142</v>
      </c>
      <c r="D22" s="287">
        <f t="shared" si="0"/>
        <v>-380.95238095238096</v>
      </c>
      <c r="E22" s="287"/>
      <c r="F22" s="295"/>
      <c r="G22" s="550" t="s">
        <v>349</v>
      </c>
      <c r="H22" s="551"/>
      <c r="I22" s="551"/>
      <c r="J22" s="551"/>
      <c r="K22" s="551"/>
      <c r="L22" s="551"/>
      <c r="M22" s="552"/>
    </row>
    <row r="23" spans="1:13" ht="15.75" customHeight="1">
      <c r="A23" s="64" t="str">
        <f>'2學會成本調整公式 '!B56</f>
        <v>〔十七〕教練退休準備金</v>
      </c>
      <c r="B23" s="262">
        <f>'2學會成本調整公式 '!I56</f>
        <v>288</v>
      </c>
      <c r="C23" s="262">
        <f>'2學會成本調整公式 '!J57</f>
        <v>255.35999999999999</v>
      </c>
      <c r="D23" s="263">
        <v>1</v>
      </c>
      <c r="E23" s="263">
        <f aca="true" t="shared" si="2" ref="E23:F25">B23</f>
        <v>288</v>
      </c>
      <c r="F23" s="263">
        <f t="shared" si="2"/>
        <v>255.35999999999999</v>
      </c>
      <c r="G23" s="300" t="s">
        <v>252</v>
      </c>
      <c r="H23" s="548"/>
      <c r="I23" s="548"/>
      <c r="J23" s="548"/>
      <c r="K23" s="548"/>
      <c r="L23" s="548"/>
      <c r="M23" s="549"/>
    </row>
    <row r="24" spans="1:13" ht="15.75" customHeight="1">
      <c r="A24" s="295" t="str">
        <f>'2學會成本調整公式 '!B59</f>
        <v>〔十八〕員工退休準備金</v>
      </c>
      <c r="B24" s="285">
        <f>'2學會成本調整公式 '!I59</f>
        <v>115.6</v>
      </c>
      <c r="C24" s="285">
        <f>'2學會成本調整公式 '!J60</f>
        <v>222.17142857142858</v>
      </c>
      <c r="D24" s="299">
        <f t="shared" si="0"/>
        <v>-106.57142857142858</v>
      </c>
      <c r="E24" s="287">
        <f t="shared" si="2"/>
        <v>115.6</v>
      </c>
      <c r="F24" s="287">
        <f t="shared" si="2"/>
        <v>222.17142857142858</v>
      </c>
      <c r="G24" s="550" t="s">
        <v>253</v>
      </c>
      <c r="H24" s="551"/>
      <c r="I24" s="551"/>
      <c r="J24" s="551"/>
      <c r="K24" s="551"/>
      <c r="L24" s="551"/>
      <c r="M24" s="552"/>
    </row>
    <row r="25" spans="1:13" ht="15.75" customHeight="1">
      <c r="A25" s="64" t="str">
        <f>'2學會成本調整公式 '!B61</f>
        <v>〔十九〕車輛折舊費上限</v>
      </c>
      <c r="B25" s="262">
        <f>'2學會成本調整公式 '!H61</f>
        <v>0</v>
      </c>
      <c r="C25" s="978">
        <f>'2學會成本調整公式 '!H62</f>
        <v>0</v>
      </c>
      <c r="D25" s="952">
        <f>B25-C25</f>
        <v>0</v>
      </c>
      <c r="E25" s="979">
        <f t="shared" si="2"/>
        <v>0</v>
      </c>
      <c r="F25" s="263">
        <f t="shared" si="2"/>
        <v>0</v>
      </c>
      <c r="G25" s="300" t="s">
        <v>254</v>
      </c>
      <c r="H25" s="548"/>
      <c r="I25" s="548"/>
      <c r="J25" s="548"/>
      <c r="K25" s="548"/>
      <c r="L25" s="548"/>
      <c r="M25" s="549"/>
    </row>
    <row r="26" spans="1:13" ht="15.75" customHeight="1">
      <c r="A26" s="64" t="str">
        <f>'2學會成本調整公式 '!B63</f>
        <v>〔二十〕場考考驗費</v>
      </c>
      <c r="B26" s="262">
        <f>'2學會成本調整公式 '!I63</f>
        <v>50</v>
      </c>
      <c r="C26" s="262">
        <f>'2學會成本調整公式 '!J63</f>
        <v>50</v>
      </c>
      <c r="D26" s="973">
        <f t="shared" si="0"/>
        <v>0</v>
      </c>
      <c r="E26" s="263">
        <f aca="true" t="shared" si="3" ref="E26:F28">B26</f>
        <v>50</v>
      </c>
      <c r="F26" s="263">
        <f t="shared" si="3"/>
        <v>50</v>
      </c>
      <c r="G26" s="554" t="s">
        <v>255</v>
      </c>
      <c r="H26" s="548"/>
      <c r="I26" s="548"/>
      <c r="J26" s="548"/>
      <c r="K26" s="548"/>
      <c r="L26" s="548"/>
      <c r="M26" s="549"/>
    </row>
    <row r="27" spans="1:13" ht="15.75" customHeight="1">
      <c r="A27" s="295" t="str">
        <f>'2學會成本調整公式 '!B64</f>
        <v>〔二十一〕道考考驗費</v>
      </c>
      <c r="B27" s="285">
        <f>'2學會成本調整公式 '!I64</f>
        <v>142.85714285714286</v>
      </c>
      <c r="C27" s="285">
        <f>'2學會成本調整公式 '!J64</f>
        <v>142.85714285714286</v>
      </c>
      <c r="D27" s="287">
        <f t="shared" si="0"/>
        <v>0</v>
      </c>
      <c r="E27" s="287">
        <f t="shared" si="3"/>
        <v>142.85714285714286</v>
      </c>
      <c r="F27" s="287">
        <f t="shared" si="3"/>
        <v>142.85714285714286</v>
      </c>
      <c r="G27" s="550" t="s">
        <v>256</v>
      </c>
      <c r="H27" s="551"/>
      <c r="I27" s="551"/>
      <c r="J27" s="551"/>
      <c r="K27" s="551"/>
      <c r="L27" s="551"/>
      <c r="M27" s="552"/>
    </row>
    <row r="28" spans="1:13" ht="15.75" customHeight="1">
      <c r="A28" s="284" t="str">
        <f>'2學會成本調整公式 '!B65</f>
        <v>〔二十二〕道路考驗設備保險費　　　　　　　　</v>
      </c>
      <c r="B28" s="262">
        <f>'2學會成本調整公式 '!I65</f>
        <v>96.61344537815125</v>
      </c>
      <c r="C28" s="262">
        <f>'2學會成本調整公式 '!J65</f>
        <v>96.61344537815125</v>
      </c>
      <c r="D28" s="263">
        <f t="shared" si="0"/>
        <v>0</v>
      </c>
      <c r="E28" s="263">
        <f t="shared" si="3"/>
        <v>96.61344537815125</v>
      </c>
      <c r="F28" s="263">
        <f t="shared" si="3"/>
        <v>96.61344537815125</v>
      </c>
      <c r="G28" s="300" t="s">
        <v>348</v>
      </c>
      <c r="H28" s="548"/>
      <c r="I28" s="548"/>
      <c r="J28" s="548"/>
      <c r="K28" s="548"/>
      <c r="L28" s="548"/>
      <c r="M28" s="549"/>
    </row>
    <row r="29" spans="1:13" ht="15.75" customHeight="1" thickBot="1">
      <c r="A29" s="576" t="str">
        <f>'2學會成本調整公式 '!B66</f>
        <v>〔二十三〕道路考油費</v>
      </c>
      <c r="B29" s="577">
        <f>'2學會成本調整公式 '!I66</f>
        <v>75</v>
      </c>
      <c r="C29" s="577">
        <f>'2學會成本調整公式 '!J66</f>
        <v>75</v>
      </c>
      <c r="D29" s="578">
        <f>B29-C29</f>
        <v>0</v>
      </c>
      <c r="E29" s="578">
        <f>B29</f>
        <v>75</v>
      </c>
      <c r="F29" s="578">
        <f>C29</f>
        <v>75</v>
      </c>
      <c r="G29" s="300" t="s">
        <v>453</v>
      </c>
      <c r="H29" s="548"/>
      <c r="I29" s="548"/>
      <c r="J29" s="548"/>
      <c r="K29" s="548"/>
      <c r="L29" s="548"/>
      <c r="M29" s="549"/>
    </row>
    <row r="30" spans="1:13" ht="15.75" customHeight="1" thickBot="1">
      <c r="A30" s="966" t="str">
        <f>'2學會成本調整公式 '!B68</f>
        <v>〔二十四〕利潤 含風險管理</v>
      </c>
      <c r="B30" s="967">
        <f>'2學會成本調整公式 '!I68</f>
        <v>786.2606405228757</v>
      </c>
      <c r="C30" s="968">
        <f>'2學會成本調整公式 '!J69</f>
        <v>918.2076722689077</v>
      </c>
      <c r="D30" s="969">
        <f t="shared" si="0"/>
        <v>-131.94703174603194</v>
      </c>
      <c r="E30" s="578"/>
      <c r="F30" s="970"/>
      <c r="G30" s="1274" t="s">
        <v>746</v>
      </c>
      <c r="H30" s="29"/>
      <c r="I30" s="29"/>
      <c r="J30" s="29"/>
      <c r="K30" s="29"/>
      <c r="L30" s="29"/>
      <c r="M30" s="28"/>
    </row>
    <row r="31" spans="1:13" ht="15.75" customHeight="1" thickBot="1">
      <c r="A31" s="579" t="s">
        <v>188</v>
      </c>
      <c r="B31" s="580">
        <f>SUM(B4:B30)</f>
        <v>16511.47345098039</v>
      </c>
      <c r="C31" s="581">
        <f>SUM(C4:C30)</f>
        <v>19282.361117647062</v>
      </c>
      <c r="D31" s="582">
        <f>SUM(D4:D30)</f>
        <v>-2802.527666666666</v>
      </c>
      <c r="E31" s="583">
        <f>SUM(E4:E29)</f>
        <v>4680.990588235295</v>
      </c>
      <c r="F31" s="584">
        <f>SUM(F4:F29)</f>
        <v>4426.796302521009</v>
      </c>
      <c r="G31" s="976"/>
      <c r="H31" s="976"/>
      <c r="I31" s="976"/>
      <c r="J31" s="976"/>
      <c r="K31" s="976"/>
      <c r="L31" s="976"/>
      <c r="M31" s="977"/>
    </row>
    <row r="32" spans="1:13" ht="15.75" customHeight="1" thickBot="1">
      <c r="A32" s="259" t="str">
        <f>'2學會成本調整公式 '!B71</f>
        <v>〔二十五〕 稅捐</v>
      </c>
      <c r="B32" s="972">
        <f>'2學會成本調整公式 '!I71</f>
        <v>66.04589380392156</v>
      </c>
      <c r="C32" s="972">
        <f>'2學會成本調整公式 '!J72</f>
        <v>77.12944447058825</v>
      </c>
      <c r="D32" s="973">
        <f>B32-C32</f>
        <v>-11.083550666666696</v>
      </c>
      <c r="E32" s="973"/>
      <c r="F32" s="259"/>
      <c r="G32" s="554" t="s">
        <v>249</v>
      </c>
      <c r="H32" s="974"/>
      <c r="I32" s="974"/>
      <c r="J32" s="974"/>
      <c r="K32" s="974"/>
      <c r="L32" s="974"/>
      <c r="M32" s="975"/>
    </row>
    <row r="33" spans="2:13" ht="15.75" customHeight="1" thickBot="1">
      <c r="B33" s="266">
        <f>B31+B32</f>
        <v>16577.519344784312</v>
      </c>
      <c r="C33" s="267">
        <f>C31+C32</f>
        <v>19359.49056211765</v>
      </c>
      <c r="D33" s="269">
        <f>D31+D32</f>
        <v>-2813.6112173333327</v>
      </c>
      <c r="E33" s="264"/>
      <c r="F33" t="s">
        <v>220</v>
      </c>
      <c r="G33" s="1"/>
      <c r="H33" s="1"/>
      <c r="I33" s="1"/>
      <c r="J33" s="1"/>
      <c r="K33" s="1"/>
      <c r="L33" s="1"/>
      <c r="M33" s="1"/>
    </row>
    <row r="34" spans="2:13" ht="16.5">
      <c r="B34" s="261"/>
      <c r="C34" s="261"/>
      <c r="D34" s="261"/>
      <c r="F34" t="s">
        <v>258</v>
      </c>
      <c r="G34" s="1"/>
      <c r="H34" s="1"/>
      <c r="I34" s="1"/>
      <c r="J34" s="1"/>
      <c r="K34" s="1"/>
      <c r="L34" s="1"/>
      <c r="M34" s="1"/>
    </row>
  </sheetData>
  <sheetProtection password="CC8F" sheet="1"/>
  <printOptions/>
  <pageMargins left="0.31496062992125984" right="0.11811023622047245" top="0.35433070866141736" bottom="0.35433070866141736" header="0.31496062992125984" footer="0.31496062992125984"/>
  <pageSetup horizontalDpi="600" verticalDpi="600" orientation="landscape" paperSize="9" r:id="rId1"/>
  <headerFooter>
    <oddHeader>&amp;R&amp;D&amp;T</oddHeader>
  </headerFooter>
</worksheet>
</file>

<file path=xl/worksheets/sheet7.xml><?xml version="1.0" encoding="utf-8"?>
<worksheet xmlns="http://schemas.openxmlformats.org/spreadsheetml/2006/main" xmlns:r="http://schemas.openxmlformats.org/officeDocument/2006/relationships">
  <sheetPr>
    <tabColor theme="8" tint="0.39998000860214233"/>
  </sheetPr>
  <dimension ref="A2:T81"/>
  <sheetViews>
    <sheetView zoomScale="80" zoomScaleNormal="80" workbookViewId="0" topLeftCell="A1">
      <selection activeCell="I82" sqref="I82"/>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1.25" style="67" customWidth="1"/>
    <col min="9" max="9" width="8.625" style="67" customWidth="1"/>
    <col min="10" max="11" width="12.375" style="67" customWidth="1"/>
    <col min="12" max="12" width="1.4921875" style="65" customWidth="1"/>
    <col min="13" max="14" width="11.25390625" style="65" customWidth="1"/>
    <col min="15" max="16" width="8.125" style="65" hidden="1" customWidth="1"/>
    <col min="17" max="17" width="37.50390625" style="617" customWidth="1"/>
    <col min="18" max="18" width="64.75390625" style="617" customWidth="1"/>
    <col min="19" max="19" width="26.125" style="617" customWidth="1"/>
    <col min="20" max="29" width="9.00390625" style="198" customWidth="1"/>
    <col min="30" max="16384" width="9.00390625" style="65" customWidth="1"/>
  </cols>
  <sheetData>
    <row r="1" ht="8.25" customHeight="1"/>
    <row r="2" spans="2:18" ht="29.25" customHeight="1">
      <c r="B2" s="1264" t="str">
        <f>'1成本基本資料填寫'!C1</f>
        <v>嘉義區監理所</v>
      </c>
      <c r="C2" s="1264"/>
      <c r="E2" s="66" t="s">
        <v>680</v>
      </c>
      <c r="J2" s="274"/>
      <c r="L2" s="68"/>
      <c r="R2" s="634" t="s">
        <v>484</v>
      </c>
    </row>
    <row r="3" spans="3:20" ht="23.25" customHeight="1">
      <c r="C3" s="69" t="s">
        <v>165</v>
      </c>
      <c r="E3" s="70"/>
      <c r="F3" s="71" t="s">
        <v>67</v>
      </c>
      <c r="G3" s="72" t="s">
        <v>68</v>
      </c>
      <c r="H3" s="72"/>
      <c r="L3" s="68"/>
      <c r="Q3" s="944" t="s">
        <v>780</v>
      </c>
      <c r="R3" s="1404" t="s">
        <v>755</v>
      </c>
      <c r="T3" s="1404"/>
    </row>
    <row r="4" spans="2:20" ht="21" customHeight="1">
      <c r="B4" s="74" t="s">
        <v>691</v>
      </c>
      <c r="C4" s="74"/>
      <c r="E4" s="459">
        <f>'1成本基本資料填寫'!D6</f>
        <v>200000</v>
      </c>
      <c r="F4" s="75">
        <v>12</v>
      </c>
      <c r="G4" s="76">
        <f>E4*F4</f>
        <v>2400000</v>
      </c>
      <c r="H4" s="1434"/>
      <c r="L4" s="68"/>
      <c r="Q4" s="1403"/>
      <c r="R4" s="1404" t="s">
        <v>756</v>
      </c>
      <c r="T4" s="1404"/>
    </row>
    <row r="5" spans="2:20" ht="21" customHeight="1">
      <c r="B5" s="457" t="s">
        <v>169</v>
      </c>
      <c r="C5" s="464">
        <f>'1成本基本資料填寫'!D12</f>
        <v>0</v>
      </c>
      <c r="D5" s="77" t="s">
        <v>693</v>
      </c>
      <c r="E5" s="459">
        <f>'1成本基本資料填寫'!D7</f>
        <v>100000</v>
      </c>
      <c r="F5" s="75">
        <v>12</v>
      </c>
      <c r="G5" s="76">
        <f>E5*F5</f>
        <v>1200000</v>
      </c>
      <c r="H5" s="1434"/>
      <c r="Q5" s="1403"/>
      <c r="R5" s="1405" t="s">
        <v>672</v>
      </c>
      <c r="T5" s="1404"/>
    </row>
    <row r="6" spans="2:20" ht="21" customHeight="1">
      <c r="B6" s="457" t="s">
        <v>217</v>
      </c>
      <c r="C6" s="463">
        <f>'1成本基本資料填寫'!D13</f>
        <v>5</v>
      </c>
      <c r="D6" s="77" t="s">
        <v>692</v>
      </c>
      <c r="E6" s="460">
        <f>'1成本基本資料填寫'!D8</f>
        <v>1800</v>
      </c>
      <c r="F6" s="78" t="s">
        <v>31</v>
      </c>
      <c r="G6" s="79"/>
      <c r="H6" s="192"/>
      <c r="L6" s="68"/>
      <c r="Q6" s="1403"/>
      <c r="R6" s="1406" t="s">
        <v>673</v>
      </c>
      <c r="T6" s="1404"/>
    </row>
    <row r="7" spans="2:20" ht="21" customHeight="1">
      <c r="B7" s="457" t="s">
        <v>203</v>
      </c>
      <c r="C7" s="463">
        <f>'1成本基本資料填寫'!D14</f>
        <v>0</v>
      </c>
      <c r="D7" s="77" t="s">
        <v>694</v>
      </c>
      <c r="E7" s="460">
        <f>'1成本基本資料填寫'!D9</f>
        <v>700</v>
      </c>
      <c r="F7" s="78" t="s">
        <v>31</v>
      </c>
      <c r="G7" s="79"/>
      <c r="H7" s="192"/>
      <c r="L7" s="68"/>
      <c r="Q7" s="1403"/>
      <c r="R7" s="1406" t="s">
        <v>757</v>
      </c>
      <c r="T7" s="1404"/>
    </row>
    <row r="8" spans="2:20" ht="21" customHeight="1" thickBot="1">
      <c r="B8" s="457" t="s">
        <v>206</v>
      </c>
      <c r="C8" s="465">
        <f>'1成本基本資料填寫'!D15</f>
        <v>0</v>
      </c>
      <c r="D8" s="1170" t="s">
        <v>789</v>
      </c>
      <c r="E8" s="460">
        <f>'1成本基本資料填寫'!D10</f>
        <v>30</v>
      </c>
      <c r="F8" s="78" t="s">
        <v>73</v>
      </c>
      <c r="G8" s="79"/>
      <c r="H8" s="192"/>
      <c r="I8" s="1441"/>
      <c r="J8" s="1448" t="s">
        <v>688</v>
      </c>
      <c r="K8" s="1448" t="s">
        <v>689</v>
      </c>
      <c r="L8" s="1442"/>
      <c r="M8" s="1443"/>
      <c r="Q8" s="1403"/>
      <c r="R8" s="1406" t="s">
        <v>674</v>
      </c>
      <c r="T8" s="1404"/>
    </row>
    <row r="9" spans="2:18" ht="25.5" customHeight="1" thickBot="1">
      <c r="B9" s="458" t="s">
        <v>213</v>
      </c>
      <c r="C9" s="464">
        <f>'1成本基本資料填寫'!D17</f>
        <v>9994</v>
      </c>
      <c r="D9" s="1170" t="s">
        <v>788</v>
      </c>
      <c r="E9" s="460">
        <f>'1成本基本資料填寫'!D11</f>
        <v>16</v>
      </c>
      <c r="F9" s="78" t="s">
        <v>73</v>
      </c>
      <c r="G9" s="79"/>
      <c r="H9" s="192"/>
      <c r="I9" s="1429" t="s">
        <v>675</v>
      </c>
      <c r="J9" s="1430"/>
      <c r="K9" s="1431"/>
      <c r="L9" s="1442"/>
      <c r="M9" s="1443"/>
      <c r="R9" s="1404" t="s">
        <v>758</v>
      </c>
    </row>
    <row r="10" spans="2:18" ht="24" customHeight="1" thickBot="1">
      <c r="B10" s="458" t="s">
        <v>266</v>
      </c>
      <c r="C10" s="464">
        <f>'1成本基本資料填寫'!D18</f>
        <v>26000</v>
      </c>
      <c r="D10" s="80" t="s">
        <v>32</v>
      </c>
      <c r="E10" s="461">
        <f>'1成本基本資料填寫'!D16</f>
        <v>25</v>
      </c>
      <c r="F10" s="78" t="s">
        <v>33</v>
      </c>
      <c r="G10" s="79"/>
      <c r="H10" s="1435"/>
      <c r="I10" s="1432"/>
      <c r="J10" s="1446">
        <f>J71</f>
        <v>16577.519344784312</v>
      </c>
      <c r="K10" s="1447">
        <f>K71</f>
        <v>19359.49056211765</v>
      </c>
      <c r="L10" s="1442"/>
      <c r="M10" s="1443"/>
      <c r="R10" s="1404" t="s">
        <v>759</v>
      </c>
    </row>
    <row r="11" spans="2:20" ht="21" customHeight="1">
      <c r="B11" s="458" t="str">
        <f>'1成本基本資料填寫'!C19</f>
        <v>(二十)場考考驗員費</v>
      </c>
      <c r="C11" s="464">
        <f>'1成本基本資料填寫'!D19</f>
        <v>1500</v>
      </c>
      <c r="D11" s="77" t="s">
        <v>159</v>
      </c>
      <c r="E11" s="462">
        <f>'1成本基本資料填寫'!D22</f>
        <v>0.05</v>
      </c>
      <c r="F11" s="78" t="s">
        <v>34</v>
      </c>
      <c r="G11" s="79"/>
      <c r="H11" s="192"/>
      <c r="I11" s="1441"/>
      <c r="J11" s="1441"/>
      <c r="K11" s="1441"/>
      <c r="L11" s="1442"/>
      <c r="M11" s="1443"/>
      <c r="N11" s="1408"/>
      <c r="O11" s="1408"/>
      <c r="P11" s="1408"/>
      <c r="R11" s="1407" t="s">
        <v>760</v>
      </c>
      <c r="S11" s="79"/>
      <c r="T11" s="79"/>
    </row>
    <row r="12" spans="2:16" ht="25.5" customHeight="1">
      <c r="B12" s="458" t="s">
        <v>214</v>
      </c>
      <c r="C12" s="464">
        <f>'1成本基本資料填寫'!D20</f>
        <v>2000</v>
      </c>
      <c r="D12" s="466"/>
      <c r="E12" s="1433" t="s">
        <v>713</v>
      </c>
      <c r="F12" s="1428"/>
      <c r="G12" s="1460"/>
      <c r="H12" s="1460"/>
      <c r="I12" s="1428"/>
      <c r="J12" s="1444"/>
      <c r="K12" s="1442"/>
      <c r="L12" s="1442"/>
      <c r="M12" s="1445"/>
      <c r="N12" s="1408"/>
      <c r="O12" s="1408"/>
      <c r="P12" s="1408"/>
    </row>
    <row r="13" spans="2:16" ht="18.75" customHeight="1" thickBot="1">
      <c r="B13" s="458" t="s">
        <v>451</v>
      </c>
      <c r="C13" s="464">
        <f>'1成本基本資料填寫'!D21</f>
        <v>75</v>
      </c>
      <c r="D13" s="466"/>
      <c r="E13" s="1433" t="s">
        <v>714</v>
      </c>
      <c r="F13" s="1428"/>
      <c r="G13" s="1460"/>
      <c r="H13" s="1460"/>
      <c r="I13" s="1461"/>
      <c r="L13" s="68"/>
      <c r="M13" s="657" t="s">
        <v>485</v>
      </c>
      <c r="N13" s="656"/>
      <c r="O13" s="657" t="s">
        <v>474</v>
      </c>
      <c r="P13" s="656"/>
    </row>
    <row r="14" spans="2:17" ht="30" customHeight="1" thickBot="1">
      <c r="B14" s="458" t="str">
        <f>'1成本基本資料填寫'!C26</f>
        <v>自行選擇保險額度</v>
      </c>
      <c r="C14" s="464">
        <f>'1成本基本資料填寫'!J26</f>
        <v>9994</v>
      </c>
      <c r="D14" s="66"/>
      <c r="G14" s="81"/>
      <c r="H14" s="81"/>
      <c r="J14" s="935">
        <f>J68</f>
        <v>16511.47345098039</v>
      </c>
      <c r="K14" s="936">
        <f>K68</f>
        <v>19282.361117647062</v>
      </c>
      <c r="L14" s="68"/>
      <c r="M14" s="1427">
        <f>SUM(M16:M67)+M72</f>
        <v>14353</v>
      </c>
      <c r="N14" s="1427">
        <f>SUM(N16:N67)+N72</f>
        <v>10080</v>
      </c>
      <c r="O14" s="925">
        <f>SUM(O16:O67)+O72</f>
        <v>2566.4734509803916</v>
      </c>
      <c r="P14" s="925">
        <f>SUM(P16:P67)+P72</f>
        <v>9486.361117647059</v>
      </c>
      <c r="Q14" s="1421" t="s">
        <v>772</v>
      </c>
    </row>
    <row r="15" spans="3:19" ht="28.5" customHeight="1" thickBot="1">
      <c r="C15" s="455"/>
      <c r="D15" s="456" t="s">
        <v>161</v>
      </c>
      <c r="E15" s="82" t="s">
        <v>35</v>
      </c>
      <c r="F15" s="82" t="s">
        <v>36</v>
      </c>
      <c r="G15" s="82" t="s">
        <v>37</v>
      </c>
      <c r="H15" s="82"/>
      <c r="I15" s="105" t="s">
        <v>38</v>
      </c>
      <c r="J15" s="1023" t="s">
        <v>688</v>
      </c>
      <c r="K15" s="1023" t="s">
        <v>689</v>
      </c>
      <c r="M15" s="1422" t="s">
        <v>773</v>
      </c>
      <c r="N15" s="1423" t="s">
        <v>774</v>
      </c>
      <c r="O15" s="1422" t="s">
        <v>775</v>
      </c>
      <c r="P15" s="1423" t="s">
        <v>776</v>
      </c>
      <c r="Q15" s="1424" t="s">
        <v>777</v>
      </c>
      <c r="R15" s="1425" t="s">
        <v>778</v>
      </c>
      <c r="S15" s="1426" t="s">
        <v>779</v>
      </c>
    </row>
    <row r="16" spans="2:19" ht="41.25" customHeight="1">
      <c r="B16" s="83" t="str">
        <f>'2學會成本調整公式 '!B16</f>
        <v>〔一〕學科成本費</v>
      </c>
      <c r="C16" s="1552" t="str">
        <f>'2學會成本調整公式 '!C16</f>
        <v>上限：參照公務人員聘講師鐘點費800元   〔若高、低於百分之五十者，皆捨棄不計〕。</v>
      </c>
      <c r="D16" s="1654"/>
      <c r="E16" s="228">
        <f>'1成本基本資料填寫'!D32</f>
        <v>800</v>
      </c>
      <c r="F16" s="229">
        <f>'1成本基本資料填寫'!E32</f>
        <v>24</v>
      </c>
      <c r="G16" s="229">
        <f>'1成本基本資料填寫'!F32</f>
        <v>40</v>
      </c>
      <c r="H16" s="229"/>
      <c r="I16" s="84">
        <f>E16*F16/G16</f>
        <v>480</v>
      </c>
      <c r="J16" s="635">
        <f>I16</f>
        <v>480</v>
      </c>
      <c r="K16" s="613"/>
      <c r="M16" s="603">
        <v>320</v>
      </c>
      <c r="N16" s="604"/>
      <c r="O16" s="603">
        <f>J16-M16</f>
        <v>160</v>
      </c>
      <c r="P16" s="602"/>
      <c r="Q16" s="1677" t="s">
        <v>463</v>
      </c>
      <c r="R16" s="1677" t="s">
        <v>460</v>
      </c>
      <c r="S16" s="1677" t="s">
        <v>461</v>
      </c>
    </row>
    <row r="17" spans="2:19" ht="41.25" customHeight="1" thickBot="1">
      <c r="B17" s="86"/>
      <c r="C17" s="1637" t="str">
        <f>'2學會成本調整公式 '!C17</f>
        <v>下限：統計轄內各班平均數400元〔若高、低於百分之五十者，皆捨棄不計〕。</v>
      </c>
      <c r="D17" s="1664"/>
      <c r="E17" s="230">
        <f>'1成本基本資料填寫'!D33</f>
        <v>400</v>
      </c>
      <c r="F17" s="231">
        <f>'1成本基本資料填寫'!E33</f>
        <v>24</v>
      </c>
      <c r="G17" s="231">
        <f>'1成本基本資料填寫'!F33</f>
        <v>40</v>
      </c>
      <c r="H17" s="1436"/>
      <c r="I17" s="236">
        <f>E17*F17/G17</f>
        <v>240</v>
      </c>
      <c r="J17" s="87"/>
      <c r="K17" s="314">
        <f>I17</f>
        <v>240</v>
      </c>
      <c r="M17" s="596"/>
      <c r="N17" s="597">
        <v>189</v>
      </c>
      <c r="O17" s="596"/>
      <c r="P17" s="597">
        <f>K17-N17</f>
        <v>51</v>
      </c>
      <c r="Q17" s="1673"/>
      <c r="R17" s="1673"/>
      <c r="S17" s="1673"/>
    </row>
    <row r="18" spans="2:20" ht="35.25" customHeight="1">
      <c r="B18" s="1002" t="str">
        <f>'2學會成本調整公式 '!B18</f>
        <v>〔二〕術科成本費</v>
      </c>
      <c r="C18" s="1575" t="str">
        <f>'2學會成本調整公式 '!C18</f>
        <v>上限：參照公路人員訓練所，聘用專任教練鐘點費標準150元。超時200元    依勞基法8~10人                                                                                                 </v>
      </c>
      <c r="D18" s="1670"/>
      <c r="E18" s="232">
        <f>'1成本基本資料填寫'!D34</f>
        <v>150</v>
      </c>
      <c r="F18" s="233">
        <f>'1成本基本資料填寫'!E34</f>
        <v>32</v>
      </c>
      <c r="G18" s="233">
        <f>'1成本基本資料填寫'!F34</f>
        <v>1</v>
      </c>
      <c r="H18" s="233"/>
      <c r="I18" s="90">
        <f>E18*F18*G18</f>
        <v>4800</v>
      </c>
      <c r="J18" s="315">
        <f>I18</f>
        <v>4800</v>
      </c>
      <c r="K18" s="91"/>
      <c r="M18" s="593">
        <v>3584</v>
      </c>
      <c r="N18" s="594"/>
      <c r="O18" s="1024">
        <f>J18-M18</f>
        <v>1216</v>
      </c>
      <c r="P18" s="594"/>
      <c r="Q18" s="1673" t="s">
        <v>457</v>
      </c>
      <c r="R18" s="1673" t="s">
        <v>464</v>
      </c>
      <c r="S18" s="1673" t="s">
        <v>458</v>
      </c>
      <c r="T18" s="198" t="s">
        <v>456</v>
      </c>
    </row>
    <row r="19" spans="2:19" ht="35.25" customHeight="1" thickBot="1">
      <c r="B19" s="943"/>
      <c r="C19" s="1576" t="str">
        <f>'2學會成本調整公式 '!C19</f>
        <v>下限：勞工最低時薪133元   依勞基法8~10人     106年1月1日起</v>
      </c>
      <c r="D19" s="1671"/>
      <c r="E19" s="234">
        <f>'1成本基本資料填寫'!D35</f>
        <v>133</v>
      </c>
      <c r="F19" s="235">
        <f>'1成本基本資料填寫'!E35</f>
        <v>32</v>
      </c>
      <c r="G19" s="235">
        <f>'1成本基本資料填寫'!F35</f>
        <v>1</v>
      </c>
      <c r="H19" s="235"/>
      <c r="I19" s="93">
        <f>E19*F19*G19</f>
        <v>4256</v>
      </c>
      <c r="J19" s="93"/>
      <c r="K19" s="316">
        <f>I19</f>
        <v>4256</v>
      </c>
      <c r="M19" s="593"/>
      <c r="N19" s="594">
        <v>2656</v>
      </c>
      <c r="O19" s="593"/>
      <c r="P19" s="645">
        <f>K19-N19</f>
        <v>1600</v>
      </c>
      <c r="Q19" s="1673"/>
      <c r="R19" s="1673"/>
      <c r="S19" s="1673"/>
    </row>
    <row r="20" spans="2:19" ht="75" customHeight="1">
      <c r="B20" s="94" t="s">
        <v>43</v>
      </c>
      <c r="C20" s="1552" t="str">
        <f>'2學會成本調整公式 '!C20:D20</f>
        <v> 上限：班主任55000元、組長45000元、技 工40000元、職員6人每年招生名額人。依場地基本資料自動調整                                                                           </v>
      </c>
      <c r="D20" s="1654"/>
      <c r="E20" s="126">
        <f>'1成本基本資料填寫'!C56*12</f>
        <v>3468000</v>
      </c>
      <c r="F20" s="84"/>
      <c r="G20" s="135">
        <f>E6</f>
        <v>1800</v>
      </c>
      <c r="H20" s="135"/>
      <c r="I20" s="84">
        <f aca="true" t="shared" si="0" ref="I20:I29">E20/G20</f>
        <v>1926.6666666666667</v>
      </c>
      <c r="J20" s="84">
        <f>I20</f>
        <v>1926.6666666666667</v>
      </c>
      <c r="K20" s="85"/>
      <c r="M20" s="596">
        <v>1352</v>
      </c>
      <c r="N20" s="597"/>
      <c r="O20" s="596">
        <f>J20-M20</f>
        <v>574.6666666666667</v>
      </c>
      <c r="P20" s="597"/>
      <c r="Q20" s="1673" t="s">
        <v>0</v>
      </c>
      <c r="R20" s="1676" t="s">
        <v>482</v>
      </c>
      <c r="S20" s="1673" t="s">
        <v>459</v>
      </c>
    </row>
    <row r="21" spans="2:19" ht="90.75" customHeight="1" thickBot="1">
      <c r="B21" s="86"/>
      <c r="C21" s="1554" t="str">
        <f>'2學會成本調整公式 '!C21:D21</f>
        <v>下限：班主任50000元、組長40000元、技工35000元、職員4人。                                                               每期學員180人以下 者，職員5人；學員180人以上者，每增加100人則增加職員1人。每年招生名額人     依場地基本資料自動調整</v>
      </c>
      <c r="D21" s="1666"/>
      <c r="E21" s="999">
        <f>'1成本基本資料填寫'!F56*12</f>
        <v>2592000</v>
      </c>
      <c r="F21" s="236"/>
      <c r="G21" s="1000">
        <f>E7</f>
        <v>700</v>
      </c>
      <c r="H21" s="1000"/>
      <c r="I21" s="236">
        <f t="shared" si="0"/>
        <v>3702.8571428571427</v>
      </c>
      <c r="J21" s="236"/>
      <c r="K21" s="1001">
        <f>I21</f>
        <v>3702.8571428571427</v>
      </c>
      <c r="M21" s="598"/>
      <c r="N21" s="599">
        <v>1252</v>
      </c>
      <c r="O21" s="598"/>
      <c r="P21" s="599">
        <f>K21-N21</f>
        <v>2450.8571428571427</v>
      </c>
      <c r="Q21" s="1673"/>
      <c r="R21" s="1673"/>
      <c r="S21" s="1673"/>
    </row>
    <row r="22" spans="2:19" ht="36.75" customHeight="1">
      <c r="B22" s="1002" t="str">
        <f>'2學會成本調整公式 '!B23</f>
        <v>〔四〕職員年終獎金</v>
      </c>
      <c r="C22" s="1575" t="str">
        <f>'2學會成本調整公式 '!C23:D23</f>
        <v>每個人1.5個月上限339000*1.5=508500元  依場地基本資料自動調整</v>
      </c>
      <c r="D22" s="1670"/>
      <c r="E22" s="997">
        <f>'1成本基本資料填寫'!C56*1.5</f>
        <v>433500</v>
      </c>
      <c r="F22" s="117"/>
      <c r="G22" s="146">
        <f>E6</f>
        <v>1800</v>
      </c>
      <c r="H22" s="146"/>
      <c r="I22" s="117">
        <f t="shared" si="0"/>
        <v>240.83333333333334</v>
      </c>
      <c r="J22" s="640">
        <f>I22</f>
        <v>240.83333333333334</v>
      </c>
      <c r="K22" s="631"/>
      <c r="M22" s="630">
        <v>658</v>
      </c>
      <c r="N22" s="631"/>
      <c r="O22" s="630">
        <f>J24+J22-M22</f>
        <v>182.83333333333337</v>
      </c>
      <c r="P22" s="631"/>
      <c r="Q22" s="1673" t="s">
        <v>22</v>
      </c>
      <c r="R22" s="1675" t="s">
        <v>1</v>
      </c>
      <c r="S22" s="646"/>
    </row>
    <row r="23" spans="2:19" ht="36.75" customHeight="1" thickBot="1">
      <c r="B23" s="454"/>
      <c r="C23" s="1576" t="str">
        <f>'2學會成本調整公式 '!C24</f>
        <v>每個人1.5個月下限262000*1.5=39300元  依場地基本資料自動調整</v>
      </c>
      <c r="D23" s="1671"/>
      <c r="E23" s="998">
        <f>'1成本基本資料填寫'!F56*1.5</f>
        <v>324000</v>
      </c>
      <c r="F23" s="147"/>
      <c r="G23" s="148">
        <f>E7</f>
        <v>700</v>
      </c>
      <c r="H23" s="148"/>
      <c r="I23" s="147">
        <f t="shared" si="0"/>
        <v>462.85714285714283</v>
      </c>
      <c r="J23" s="643"/>
      <c r="K23" s="633">
        <f>I23</f>
        <v>462.85714285714283</v>
      </c>
      <c r="M23" s="632"/>
      <c r="N23" s="633">
        <v>342</v>
      </c>
      <c r="O23" s="632"/>
      <c r="P23" s="633">
        <f>K25+K23-N23</f>
        <v>652.8571428571429</v>
      </c>
      <c r="Q23" s="1673"/>
      <c r="R23" s="1675"/>
      <c r="S23" s="647"/>
    </row>
    <row r="24" spans="2:19" ht="36.75" customHeight="1">
      <c r="B24" s="1002" t="str">
        <f>'2學會成本調整公式 '!B25</f>
        <v>〔四-1〕教練年終獎金</v>
      </c>
      <c r="C24" s="1575" t="str">
        <f>'2學會成本調整公式 '!C25</f>
        <v>術科成本上限*每期10人*每年10期/12月*1.5個月依術科成本自動調整</v>
      </c>
      <c r="D24" s="1670"/>
      <c r="E24" s="252">
        <f>J18*10*10/12*1.5</f>
        <v>60000</v>
      </c>
      <c r="F24" s="117"/>
      <c r="G24" s="118">
        <v>100</v>
      </c>
      <c r="H24" s="118"/>
      <c r="I24" s="117">
        <f t="shared" si="0"/>
        <v>600</v>
      </c>
      <c r="J24" s="640">
        <f>I24</f>
        <v>600</v>
      </c>
      <c r="K24" s="631"/>
      <c r="M24" s="592"/>
      <c r="N24" s="119"/>
      <c r="O24" s="630"/>
      <c r="P24" s="631"/>
      <c r="Q24" s="1673"/>
      <c r="R24" s="1675"/>
      <c r="S24" s="1697"/>
    </row>
    <row r="25" spans="2:19" ht="36.75" customHeight="1" thickBot="1">
      <c r="B25" s="120"/>
      <c r="C25" s="1645" t="str">
        <f>'2學會成本調整公式 '!C26</f>
        <v>術科成本下限*每期10人*每年10期/12月*1.5個月依術科成本自動調整</v>
      </c>
      <c r="D25" s="1672"/>
      <c r="E25" s="253">
        <f>K19*10*10/12*1.5</f>
        <v>53200</v>
      </c>
      <c r="F25" s="122"/>
      <c r="G25" s="123">
        <v>100</v>
      </c>
      <c r="H25" s="1437"/>
      <c r="I25" s="122">
        <f t="shared" si="0"/>
        <v>532</v>
      </c>
      <c r="J25" s="641"/>
      <c r="K25" s="642">
        <f>I25</f>
        <v>532</v>
      </c>
      <c r="M25" s="595"/>
      <c r="N25" s="149"/>
      <c r="O25" s="632"/>
      <c r="P25" s="633"/>
      <c r="Q25" s="1673"/>
      <c r="R25" s="1675"/>
      <c r="S25" s="1677"/>
    </row>
    <row r="26" spans="2:19" ht="69.75" customHeight="1">
      <c r="B26" s="1003" t="str">
        <f>'2學會成本調整公式 '!B27</f>
        <v>〔五〕員工福利費</v>
      </c>
      <c r="C26" s="1638" t="str">
        <f>'2學會成本調整公式 '!C27</f>
        <v>上限伙食費1800*員工=每月總數*12月/年度招生  依場地基本資料自動調整</v>
      </c>
      <c r="D26" s="1668"/>
      <c r="E26" s="126">
        <f>'1成本基本資料填寫'!D56*12</f>
        <v>219600</v>
      </c>
      <c r="F26" s="84"/>
      <c r="G26" s="127">
        <f>E6</f>
        <v>1800</v>
      </c>
      <c r="H26" s="127"/>
      <c r="I26" s="84">
        <f t="shared" si="0"/>
        <v>122</v>
      </c>
      <c r="J26" s="640">
        <f>I26</f>
        <v>122</v>
      </c>
      <c r="K26" s="631"/>
      <c r="M26" s="644">
        <v>332</v>
      </c>
      <c r="N26" s="637"/>
      <c r="O26" s="644">
        <f>J26+J28-M26</f>
        <v>90</v>
      </c>
      <c r="P26" s="637"/>
      <c r="Q26" s="1678" t="s">
        <v>477</v>
      </c>
      <c r="R26" s="1680" t="s">
        <v>2</v>
      </c>
      <c r="S26" s="646"/>
    </row>
    <row r="27" spans="2:19" ht="69.75" customHeight="1" thickBot="1">
      <c r="B27" s="1009"/>
      <c r="C27" s="1640" t="str">
        <f>'2學會成本調整公式 '!C28</f>
        <v>上限伙食費1800*員工=每月總數*12月/年度招生  依場地基本資料自動調整</v>
      </c>
      <c r="D27" s="1669"/>
      <c r="E27" s="254">
        <f>'1成本基本資料填寫'!G56*12</f>
        <v>168000</v>
      </c>
      <c r="F27" s="87"/>
      <c r="G27" s="130">
        <f>E7</f>
        <v>700</v>
      </c>
      <c r="H27" s="1438"/>
      <c r="I27" s="236">
        <f t="shared" si="0"/>
        <v>240</v>
      </c>
      <c r="J27" s="643"/>
      <c r="K27" s="633">
        <f>I27</f>
        <v>240</v>
      </c>
      <c r="M27" s="632"/>
      <c r="N27" s="633">
        <v>255</v>
      </c>
      <c r="O27" s="632"/>
      <c r="P27" s="633">
        <f>K27+K29-N27</f>
        <v>285</v>
      </c>
      <c r="Q27" s="1673"/>
      <c r="R27" s="1675"/>
      <c r="S27" s="647"/>
    </row>
    <row r="28" spans="2:19" ht="42" customHeight="1">
      <c r="B28" s="1003" t="str">
        <f>'2學會成本調整公式 '!B29</f>
        <v>〔五-1〕教練員工福利費</v>
      </c>
      <c r="C28" s="1638" t="str">
        <f>'2學會成本調整公式 '!C29</f>
        <v>教練伙食費上限2500*12月=30000/10期/10人=300</v>
      </c>
      <c r="D28" s="1668"/>
      <c r="E28" s="128">
        <v>300</v>
      </c>
      <c r="F28" s="128"/>
      <c r="G28" s="612">
        <v>1</v>
      </c>
      <c r="H28" s="612"/>
      <c r="I28" s="128">
        <f t="shared" si="0"/>
        <v>300</v>
      </c>
      <c r="J28" s="636">
        <f>I28</f>
        <v>300</v>
      </c>
      <c r="K28" s="637"/>
      <c r="M28" s="603"/>
      <c r="N28" s="604"/>
      <c r="O28" s="603"/>
      <c r="P28" s="604"/>
      <c r="Q28" s="1673"/>
      <c r="R28" s="1675"/>
      <c r="S28" s="647"/>
    </row>
    <row r="29" spans="2:19" ht="42" customHeight="1" thickBot="1">
      <c r="B29" s="1004"/>
      <c r="C29" s="1640" t="str">
        <f>'2學會成本調整公式 '!C30</f>
        <v>教練伙食費下限2500*12月=30000/10期/10人=300</v>
      </c>
      <c r="D29" s="1669"/>
      <c r="E29" s="87">
        <v>300</v>
      </c>
      <c r="F29" s="87"/>
      <c r="G29" s="130">
        <v>1</v>
      </c>
      <c r="H29" s="130"/>
      <c r="I29" s="87">
        <f t="shared" si="0"/>
        <v>300</v>
      </c>
      <c r="J29" s="643"/>
      <c r="K29" s="633">
        <f>I29</f>
        <v>300</v>
      </c>
      <c r="M29" s="610"/>
      <c r="N29" s="611"/>
      <c r="O29" s="610"/>
      <c r="P29" s="611"/>
      <c r="Q29" s="1679"/>
      <c r="R29" s="1681"/>
      <c r="S29" s="647"/>
    </row>
    <row r="30" spans="2:19" ht="61.5" customHeight="1">
      <c r="B30" s="1002" t="str">
        <f>'2學會成本調整公式 '!B31</f>
        <v> 〔六〕 教練勞保費</v>
      </c>
      <c r="C30" s="1569" t="str">
        <f>'2學會成本調整公式 '!C31</f>
        <v>上限：依各班教練平均每期教學人數10人 術科成本費上限4800元          每期薪資4800*10人=48000*10期/12月=40000元      依第18級投保薪資40100元，僱主負擔2857元　(慨算)                                                 　              　　　　　　　 </v>
      </c>
      <c r="D30" s="1664"/>
      <c r="E30" s="108">
        <v>2857</v>
      </c>
      <c r="F30" s="108"/>
      <c r="G30" s="132">
        <v>10</v>
      </c>
      <c r="H30" s="132"/>
      <c r="I30" s="108">
        <f>E30*12/10/G30</f>
        <v>342.84000000000003</v>
      </c>
      <c r="J30" s="636">
        <f>I30</f>
        <v>342.84000000000003</v>
      </c>
      <c r="K30" s="637"/>
      <c r="M30" s="592"/>
      <c r="N30" s="119"/>
      <c r="O30" s="630"/>
      <c r="P30" s="1449"/>
      <c r="Q30" s="646"/>
      <c r="R30" s="646"/>
      <c r="S30" s="646"/>
    </row>
    <row r="31" spans="2:19" ht="61.5" customHeight="1" thickBot="1">
      <c r="B31" s="133"/>
      <c r="C31" s="1561" t="str">
        <f>'2學會成本調整公式 '!C32</f>
        <v>下限：依各班教練平均每期教學人數10人術科成本費下限4000元      每期薪資4000*10=40000*10期/12月=33333        依第14級投保薪資33300元，僱主負擔2372元　　(慨算)                                                                         　              　　　　　　　 </v>
      </c>
      <c r="D31" s="1666"/>
      <c r="E31" s="108">
        <v>2372</v>
      </c>
      <c r="F31" s="112"/>
      <c r="G31" s="134">
        <v>10</v>
      </c>
      <c r="H31" s="1439"/>
      <c r="I31" s="108">
        <f>E31*12/10/G31</f>
        <v>284.64</v>
      </c>
      <c r="J31" s="638"/>
      <c r="K31" s="639">
        <f>I31</f>
        <v>284.64</v>
      </c>
      <c r="M31" s="595"/>
      <c r="N31" s="149"/>
      <c r="O31" s="632"/>
      <c r="P31" s="1450"/>
      <c r="Q31" s="648"/>
      <c r="R31" s="648"/>
      <c r="S31" s="648"/>
    </row>
    <row r="32" spans="2:19" ht="75.75" customHeight="1">
      <c r="B32" s="94" t="str">
        <f>'2學會成本調整公式 '!B33</f>
        <v>〔七〕員工勞保費</v>
      </c>
      <c r="C32" s="1642" t="str">
        <f>'2學會成本調整公式 '!C33</f>
        <v>上限:。班主任55000元、組長45000元、技 工40000元、職員6人25000*5=150000元 、工友24000元、共計312000元 班 　　                                  班主任3128元、組長3128元、技 工2857元、職員五人1795*6=10770元 、工友1710元、每月合計21593元*12月=259116元 　(慨算)                     </v>
      </c>
      <c r="D32" s="1665"/>
      <c r="E32" s="84">
        <v>259116</v>
      </c>
      <c r="F32" s="84"/>
      <c r="G32" s="135">
        <f>E6</f>
        <v>1800</v>
      </c>
      <c r="H32" s="135"/>
      <c r="I32" s="84">
        <f>E32/G32</f>
        <v>143.95333333333335</v>
      </c>
      <c r="J32" s="640">
        <f>I32</f>
        <v>143.95333333333335</v>
      </c>
      <c r="K32" s="631"/>
      <c r="M32" s="644">
        <v>248</v>
      </c>
      <c r="N32" s="637"/>
      <c r="O32" s="644">
        <f>J30+J32-M32</f>
        <v>238.7933333333334</v>
      </c>
      <c r="P32" s="637"/>
      <c r="Q32" s="1677" t="s">
        <v>3</v>
      </c>
      <c r="R32" s="1677" t="s">
        <v>4</v>
      </c>
      <c r="S32" s="1677" t="s">
        <v>17</v>
      </c>
    </row>
    <row r="33" spans="2:19" ht="75.75" customHeight="1" thickBot="1">
      <c r="B33" s="129"/>
      <c r="C33" s="1554" t="str">
        <f>'2學會成本調整公式 '!C34</f>
        <v>下限：班主任50000元、組長40000元、技工35000元、職員五人22000*5=110000元、工友22000元、共計255000元。                                                                 班主任3128元、組長2857元、技 工2857元、職員五人1795*5=8975元 、工友1625元、每月合計19442元*12月=233304元  　(慨算)                     </v>
      </c>
      <c r="D33" s="1666"/>
      <c r="E33" s="87">
        <v>233304</v>
      </c>
      <c r="F33" s="87"/>
      <c r="G33" s="136">
        <f>E7</f>
        <v>700</v>
      </c>
      <c r="H33" s="136"/>
      <c r="I33" s="87">
        <f>E33/G33</f>
        <v>333.2914285714286</v>
      </c>
      <c r="J33" s="643"/>
      <c r="K33" s="633">
        <f>I33</f>
        <v>333.2914285714286</v>
      </c>
      <c r="M33" s="632"/>
      <c r="N33" s="633">
        <v>196</v>
      </c>
      <c r="O33" s="632"/>
      <c r="P33" s="633">
        <f>K31+K33-N33</f>
        <v>421.93142857142857</v>
      </c>
      <c r="Q33" s="1673"/>
      <c r="R33" s="1673"/>
      <c r="S33" s="1673"/>
    </row>
    <row r="34" spans="2:19" ht="26.25" customHeight="1" thickBot="1">
      <c r="B34" s="137"/>
      <c r="C34" s="137"/>
      <c r="D34" s="138"/>
      <c r="E34" s="82" t="s">
        <v>35</v>
      </c>
      <c r="F34" s="82" t="s">
        <v>36</v>
      </c>
      <c r="G34" s="82" t="s">
        <v>37</v>
      </c>
      <c r="H34" s="82"/>
      <c r="I34" s="82" t="s">
        <v>38</v>
      </c>
      <c r="J34" s="67" t="s">
        <v>688</v>
      </c>
      <c r="K34" s="67" t="s">
        <v>689</v>
      </c>
      <c r="M34" s="1422" t="s">
        <v>773</v>
      </c>
      <c r="N34" s="1423" t="s">
        <v>774</v>
      </c>
      <c r="O34" s="1422" t="s">
        <v>775</v>
      </c>
      <c r="P34" s="1423" t="s">
        <v>776</v>
      </c>
      <c r="Q34" s="1424" t="s">
        <v>777</v>
      </c>
      <c r="R34" s="1425" t="s">
        <v>778</v>
      </c>
      <c r="S34" s="1426" t="s">
        <v>779</v>
      </c>
    </row>
    <row r="35" spans="2:19" ht="84" customHeight="1" thickBot="1">
      <c r="B35" s="139" t="str">
        <f>'2學會成本調整公式 '!B36</f>
        <v>〔八〕員工健保費</v>
      </c>
      <c r="C35" s="1635" t="e">
        <f>'2學會成本調整公式 '!C36:D37</f>
        <v>#VALUE!</v>
      </c>
      <c r="D35" s="1665"/>
      <c r="E35" s="117">
        <v>173604</v>
      </c>
      <c r="F35" s="117"/>
      <c r="G35" s="146">
        <f>E6</f>
        <v>1800</v>
      </c>
      <c r="H35" s="146"/>
      <c r="I35" s="117">
        <f>E35/G35</f>
        <v>96.44666666666667</v>
      </c>
      <c r="J35" s="640">
        <f>I35</f>
        <v>96.44666666666667</v>
      </c>
      <c r="K35" s="631"/>
      <c r="M35" s="630">
        <v>265</v>
      </c>
      <c r="N35" s="631"/>
      <c r="O35" s="630">
        <f>J37+J35-M35</f>
        <v>61.126666666666665</v>
      </c>
      <c r="P35" s="631"/>
      <c r="Q35" s="1675" t="s">
        <v>18</v>
      </c>
      <c r="R35" s="662" t="s">
        <v>486</v>
      </c>
      <c r="S35" s="1694" t="s">
        <v>219</v>
      </c>
    </row>
    <row r="36" spans="2:19" ht="84" customHeight="1" thickBot="1">
      <c r="B36" s="133"/>
      <c r="C36" s="1635" t="e">
        <f>'2學會成本調整公式 '!C37:D38</f>
        <v>#VALUE!</v>
      </c>
      <c r="D36" s="1665"/>
      <c r="E36" s="658">
        <v>154128</v>
      </c>
      <c r="F36" s="658"/>
      <c r="G36" s="659">
        <f>E7</f>
        <v>700</v>
      </c>
      <c r="H36" s="659"/>
      <c r="I36" s="122">
        <f>E36/G36</f>
        <v>220.18285714285713</v>
      </c>
      <c r="J36" s="660"/>
      <c r="K36" s="661">
        <f>I36</f>
        <v>220.18285714285713</v>
      </c>
      <c r="M36" s="632"/>
      <c r="N36" s="633">
        <v>210</v>
      </c>
      <c r="O36" s="632"/>
      <c r="P36" s="633">
        <f>K38+K36-N36</f>
        <v>200.86285714285714</v>
      </c>
      <c r="Q36" s="1681"/>
      <c r="R36" s="647" t="s">
        <v>487</v>
      </c>
      <c r="S36" s="1695"/>
    </row>
    <row r="37" spans="2:19" ht="67.5" customHeight="1">
      <c r="B37" s="139" t="str">
        <f>'4列印A4成本'!B36</f>
        <v>〔八-1〕教練健保費</v>
      </c>
      <c r="C37" s="1582" t="str">
        <f>'4列印A4成本'!C36</f>
        <v>上限：依各班教練平均每期教學人數10人 術科成本費上限4800元                                                                     每期薪資4800*10人=48000*10期/12月=40000元                                                                      依第18級投保薪資40100元，僱主負擔每月1914元*12個月/10期/10人　  　(慨算)                                                                    　              　　　　　　　 </v>
      </c>
      <c r="D37" s="1657"/>
      <c r="E37" s="117">
        <v>1914</v>
      </c>
      <c r="F37" s="117"/>
      <c r="G37" s="146">
        <v>10</v>
      </c>
      <c r="H37" s="109"/>
      <c r="I37" s="108">
        <f>E37*12/10/G37</f>
        <v>229.68</v>
      </c>
      <c r="J37" s="640">
        <f>I37</f>
        <v>229.68</v>
      </c>
      <c r="K37" s="631"/>
      <c r="M37" s="601"/>
      <c r="N37" s="110"/>
      <c r="O37" s="644"/>
      <c r="P37" s="1451"/>
      <c r="Q37" s="646"/>
      <c r="R37" s="646"/>
      <c r="S37" s="646"/>
    </row>
    <row r="38" spans="2:19" ht="67.5" customHeight="1" thickBot="1">
      <c r="B38" s="133"/>
      <c r="C38" s="1631" t="str">
        <f>'4列印A4成本'!C37</f>
        <v>下限：依各班教練平均每期教學人數10人術科成本費下限4000元                    每期薪資4000*10=40000*10期/12月=33333                                                               依第14級投保薪資33300元，僱主負擔1589元*12個月/10期/10人　(慨算)                     　                                                    　              　　　　　　　 </v>
      </c>
      <c r="D38" s="1663"/>
      <c r="E38" s="147">
        <v>1589</v>
      </c>
      <c r="F38" s="147"/>
      <c r="G38" s="148">
        <v>10</v>
      </c>
      <c r="H38" s="659"/>
      <c r="I38" s="108">
        <f>E38*12/10/G38</f>
        <v>190.68</v>
      </c>
      <c r="J38" s="643"/>
      <c r="K38" s="633">
        <f>I38</f>
        <v>190.68</v>
      </c>
      <c r="M38" s="595"/>
      <c r="N38" s="149"/>
      <c r="O38" s="632"/>
      <c r="P38" s="1450"/>
      <c r="Q38" s="648"/>
      <c r="R38" s="648"/>
      <c r="S38" s="648"/>
    </row>
    <row r="39" spans="2:19" ht="55.5" customHeight="1">
      <c r="B39" s="94" t="str">
        <f>'4列印A4成本'!B39</f>
        <v>〔九〕行政管理費</v>
      </c>
      <c r="C39" s="1552" t="str">
        <f>'4列印A4成本'!C39:D39</f>
        <v>本項依駕訓班班主任座談會商定；按照各班大、小分為上、下限。                                                           上限：〔水電費50000+郵電費20000元+雜費75000元〕*12個月=1740000元　　　　  　             </v>
      </c>
      <c r="D39" s="1654"/>
      <c r="E39" s="84">
        <v>1740000</v>
      </c>
      <c r="F39" s="84"/>
      <c r="G39" s="135">
        <f>E6</f>
        <v>1800</v>
      </c>
      <c r="H39" s="135"/>
      <c r="I39" s="84">
        <f>E39/G39</f>
        <v>966.6666666666666</v>
      </c>
      <c r="J39" s="84">
        <f>I39</f>
        <v>966.6666666666666</v>
      </c>
      <c r="K39" s="85"/>
      <c r="M39" s="603">
        <v>460</v>
      </c>
      <c r="N39" s="604"/>
      <c r="O39" s="603">
        <f>J39-M39</f>
        <v>506.66666666666663</v>
      </c>
      <c r="P39" s="604"/>
      <c r="Q39" s="1677" t="s">
        <v>21</v>
      </c>
      <c r="R39" s="1677" t="s">
        <v>5</v>
      </c>
      <c r="S39" s="1677" t="s">
        <v>19</v>
      </c>
    </row>
    <row r="40" spans="2:19" ht="55.5" customHeight="1" thickBot="1">
      <c r="B40" s="129"/>
      <c r="C40" s="1637" t="str">
        <f>'4列印A4成本'!C40:D40</f>
        <v>本項依駕訓班班主任座談會商定；按照各班大、小分為上、下限。下限：〔水電費30000+郵電費15000元+雜費 50000元〕*12個月=1140000元 </v>
      </c>
      <c r="D40" s="1664"/>
      <c r="E40" s="87">
        <v>1140000</v>
      </c>
      <c r="F40" s="87"/>
      <c r="G40" s="136">
        <f>E7</f>
        <v>700</v>
      </c>
      <c r="H40" s="136"/>
      <c r="I40" s="87">
        <f>E40/G40</f>
        <v>1628.5714285714287</v>
      </c>
      <c r="J40" s="87"/>
      <c r="K40" s="88">
        <f>I40</f>
        <v>1628.5714285714287</v>
      </c>
      <c r="M40" s="598"/>
      <c r="N40" s="599">
        <v>182</v>
      </c>
      <c r="O40" s="598"/>
      <c r="P40" s="599">
        <f>K40-N40</f>
        <v>1446.5714285714287</v>
      </c>
      <c r="Q40" s="1673"/>
      <c r="R40" s="1673"/>
      <c r="S40" s="1673"/>
    </row>
    <row r="41" spans="2:19" ht="53.25" customHeight="1">
      <c r="B41" s="150" t="str">
        <f>'4列印A4成本'!B41</f>
        <v>〔十〕車輛維護費</v>
      </c>
      <c r="C41" s="1592" t="str">
        <f>'4列印A4成本'!C41:D41</f>
        <v>每車每期招生人數10人。                     　　                                                                               上限：依照本項依學會班主任座談會商定；維護費為37500元                                                                  上限：37500元/〔365/35〕/10=375元　   時際招生6~7成 以10人計算                                                                                              </v>
      </c>
      <c r="D41" s="1654"/>
      <c r="E41" s="151"/>
      <c r="F41" s="152"/>
      <c r="G41" s="153"/>
      <c r="H41" s="153"/>
      <c r="I41" s="154">
        <v>375</v>
      </c>
      <c r="J41" s="154">
        <f>I41</f>
        <v>375</v>
      </c>
      <c r="K41" s="155"/>
      <c r="M41" s="601">
        <v>411</v>
      </c>
      <c r="N41" s="110"/>
      <c r="O41" s="601">
        <f>J41-M41</f>
        <v>-36</v>
      </c>
      <c r="P41" s="110"/>
      <c r="Q41" s="1676" t="s">
        <v>473</v>
      </c>
      <c r="R41" s="1673" t="s">
        <v>20</v>
      </c>
      <c r="S41" s="1673" t="s">
        <v>6</v>
      </c>
    </row>
    <row r="42" spans="2:19" ht="35.25" customHeight="1" thickBot="1">
      <c r="B42" s="156"/>
      <c r="C42" s="1691" t="str">
        <f>'4列印A4成本'!C42:D42</f>
        <v>下限：依實際調查各班車輛大都為多年車維護費約25000元                                                                                                            下限：25000元/〔365/35〕/10=250元     時際招生6~7成 以10人計算 </v>
      </c>
      <c r="D42" s="1664"/>
      <c r="E42" s="157"/>
      <c r="F42" s="157"/>
      <c r="G42" s="158"/>
      <c r="H42" s="158"/>
      <c r="I42" s="159">
        <v>250</v>
      </c>
      <c r="J42" s="159"/>
      <c r="K42" s="160">
        <f>I42</f>
        <v>250</v>
      </c>
      <c r="M42" s="595"/>
      <c r="N42" s="149">
        <v>377</v>
      </c>
      <c r="O42" s="595"/>
      <c r="P42" s="149">
        <f>K42-N42</f>
        <v>-127</v>
      </c>
      <c r="Q42" s="1673"/>
      <c r="R42" s="1673"/>
      <c r="S42" s="1673"/>
    </row>
    <row r="43" spans="2:19" ht="71.25" customHeight="1">
      <c r="B43" s="94" t="str">
        <f>'4列印A4成本'!B43</f>
        <v>〔十一〕場地維護費</v>
      </c>
      <c r="C43" s="1593" t="str">
        <f>'4列印A4成本'!C43:D43</f>
        <v>本項依學會班主任座談會商定；每平方公尺21.5元計算為 253421元。本項依場地面積11000及8100分為上、下限。                                                                                                                                           上限：平均11000＊21.5=236500元　　　　　         </v>
      </c>
      <c r="D43" s="1654"/>
      <c r="E43" s="84">
        <v>236500</v>
      </c>
      <c r="F43" s="84"/>
      <c r="G43" s="135">
        <f>E6</f>
        <v>1800</v>
      </c>
      <c r="H43" s="135"/>
      <c r="I43" s="84">
        <f>E43/G43</f>
        <v>131.38888888888889</v>
      </c>
      <c r="J43" s="84">
        <f>I43</f>
        <v>131.38888888888889</v>
      </c>
      <c r="K43" s="85"/>
      <c r="M43" s="603">
        <v>196</v>
      </c>
      <c r="N43" s="604"/>
      <c r="O43" s="603">
        <f>J43-M43</f>
        <v>-64.61111111111111</v>
      </c>
      <c r="P43" s="604"/>
      <c r="Q43" s="1676" t="s">
        <v>472</v>
      </c>
      <c r="R43" s="1673" t="s">
        <v>7</v>
      </c>
      <c r="S43" s="1673" t="s">
        <v>23</v>
      </c>
    </row>
    <row r="44" spans="2:19" ht="35.25" customHeight="1" thickBot="1">
      <c r="B44" s="129"/>
      <c r="C44" s="1633" t="str">
        <f>'4列印A4成本'!C44:D44</f>
        <v>  下限：平均8100＊21.50=174150元</v>
      </c>
      <c r="D44" s="1664"/>
      <c r="E44" s="87">
        <v>174150</v>
      </c>
      <c r="F44" s="87"/>
      <c r="G44" s="136">
        <f>E7</f>
        <v>700</v>
      </c>
      <c r="H44" s="136"/>
      <c r="I44" s="87">
        <f>E44/G44</f>
        <v>248.78571428571428</v>
      </c>
      <c r="J44" s="87"/>
      <c r="K44" s="88">
        <f>I44</f>
        <v>248.78571428571428</v>
      </c>
      <c r="M44" s="598"/>
      <c r="N44" s="599">
        <v>129</v>
      </c>
      <c r="O44" s="598"/>
      <c r="P44" s="599">
        <f>K44-N44</f>
        <v>119.78571428571428</v>
      </c>
      <c r="Q44" s="1673"/>
      <c r="R44" s="1673"/>
      <c r="S44" s="1673"/>
    </row>
    <row r="45" spans="2:19" ht="44.25" customHeight="1">
      <c r="B45" s="161" t="str">
        <f>'4列印A4成本'!B45</f>
        <v>〔十二〕教材講義費</v>
      </c>
      <c r="C45" s="1575" t="str">
        <f>'4列印A4成本'!C45:D45</f>
        <v>本項依學會召開班主任會議商訂上限：含題庫、講義和試卷共計200元。　　　　　　　　　　　　　　　　　　</v>
      </c>
      <c r="D45" s="1654"/>
      <c r="E45" s="116"/>
      <c r="F45" s="116"/>
      <c r="G45" s="162"/>
      <c r="H45" s="162"/>
      <c r="I45" s="116">
        <v>200</v>
      </c>
      <c r="J45" s="116">
        <f>I45</f>
        <v>200</v>
      </c>
      <c r="K45" s="163"/>
      <c r="M45" s="592">
        <v>192</v>
      </c>
      <c r="N45" s="119"/>
      <c r="O45" s="592">
        <f>J45-M45</f>
        <v>8</v>
      </c>
      <c r="P45" s="119"/>
      <c r="Q45" s="1677" t="s">
        <v>24</v>
      </c>
      <c r="R45" s="1674" t="s">
        <v>25</v>
      </c>
      <c r="S45" s="646"/>
    </row>
    <row r="46" spans="2:19" ht="44.25" customHeight="1" thickBot="1">
      <c r="B46" s="164"/>
      <c r="C46" s="1550" t="str">
        <f>'4列印A4成本'!C46:D46</f>
        <v>下限：依照各班函報之平均數共計150元</v>
      </c>
      <c r="D46" s="1666"/>
      <c r="E46" s="165"/>
      <c r="F46" s="165"/>
      <c r="G46" s="166"/>
      <c r="H46" s="166"/>
      <c r="I46" s="165">
        <v>150</v>
      </c>
      <c r="J46" s="165"/>
      <c r="K46" s="167">
        <f>I46</f>
        <v>150</v>
      </c>
      <c r="M46" s="595"/>
      <c r="N46" s="149">
        <v>75</v>
      </c>
      <c r="O46" s="595"/>
      <c r="P46" s="149">
        <f>K46-N46</f>
        <v>75</v>
      </c>
      <c r="Q46" s="1673"/>
      <c r="R46" s="1675"/>
      <c r="S46" s="648"/>
    </row>
    <row r="47" spans="2:19" ht="93.75" customHeight="1" thickBot="1">
      <c r="B47" s="94" t="str">
        <f>'4列印A4成本'!B47</f>
        <v>〔十三〕油料費</v>
      </c>
      <c r="C47" s="1587" t="str">
        <f>'4列印A4成本'!C47:D47</f>
        <v>參照現行油價，每公升為25元〔含機油〕每車耗油率：核定為2.5公升。 本項不分上、下限。每車耗油率*節數〔25〕*每公升油價=25元   上限：2.5*32節*25元=2000元　下限：2.5*32節*25元=2000</v>
      </c>
      <c r="D47" s="1686"/>
      <c r="E47" s="168">
        <f>E10</f>
        <v>25</v>
      </c>
      <c r="F47" s="256">
        <f>'1成本基本資料填寫'!E34</f>
        <v>32</v>
      </c>
      <c r="G47" s="985">
        <f>'1成本基本資料填寫'!J14</f>
        <v>3</v>
      </c>
      <c r="H47" s="985"/>
      <c r="I47" s="169">
        <f>E47*F47*G47</f>
        <v>2400</v>
      </c>
      <c r="J47" s="317">
        <f>I47</f>
        <v>2400</v>
      </c>
      <c r="K47" s="318">
        <f>I47</f>
        <v>2400</v>
      </c>
      <c r="M47" s="603">
        <v>1830</v>
      </c>
      <c r="N47" s="604">
        <v>1830</v>
      </c>
      <c r="O47" s="603">
        <f>J47-M47</f>
        <v>570</v>
      </c>
      <c r="P47" s="604">
        <f>K47-N47</f>
        <v>570</v>
      </c>
      <c r="Q47" s="628" t="s">
        <v>471</v>
      </c>
      <c r="R47" s="627" t="s">
        <v>13</v>
      </c>
      <c r="S47" s="648" t="s">
        <v>26</v>
      </c>
    </row>
    <row r="48" spans="2:19" ht="43.5" customHeight="1">
      <c r="B48" s="170" t="str">
        <f>'4列印A4成本'!B48</f>
        <v>〔十四〕牌照稅及燃料費</v>
      </c>
      <c r="C48" s="1552" t="str">
        <f>'4列印A4成本'!C48:D48</f>
        <v>上限   。教練車以1800cc以下至1200cc計算。每車每年牌照稅7120元，使用燃料費4800元，合計為11920元。                                                   </v>
      </c>
      <c r="D48" s="1654"/>
      <c r="E48" s="84">
        <v>11920</v>
      </c>
      <c r="F48" s="171">
        <f>E8</f>
        <v>30</v>
      </c>
      <c r="G48" s="171">
        <f>E6</f>
        <v>1800</v>
      </c>
      <c r="H48" s="171"/>
      <c r="I48" s="84">
        <f>E48*F48/G48</f>
        <v>198.66666666666666</v>
      </c>
      <c r="J48" s="84">
        <f>I48</f>
        <v>198.66666666666666</v>
      </c>
      <c r="K48" s="85"/>
      <c r="M48" s="596">
        <v>82</v>
      </c>
      <c r="N48" s="597"/>
      <c r="O48" s="596">
        <f>J48-M48</f>
        <v>116.66666666666666</v>
      </c>
      <c r="P48" s="597"/>
      <c r="Q48" s="1676" t="s">
        <v>470</v>
      </c>
      <c r="R48" s="1673" t="s">
        <v>27</v>
      </c>
      <c r="S48" s="1673" t="s">
        <v>8</v>
      </c>
    </row>
    <row r="49" spans="2:19" ht="43.5" customHeight="1" thickBot="1">
      <c r="B49" s="129"/>
      <c r="C49" s="1554" t="str">
        <f>'4列印A4成本'!C49:D49</f>
        <v>下限。 </v>
      </c>
      <c r="D49" s="1666"/>
      <c r="E49" s="87">
        <v>11920</v>
      </c>
      <c r="F49" s="172">
        <f>E9</f>
        <v>16</v>
      </c>
      <c r="G49" s="172">
        <f>E7</f>
        <v>700</v>
      </c>
      <c r="H49" s="172"/>
      <c r="I49" s="87">
        <f>E49*F49/G49</f>
        <v>272.45714285714286</v>
      </c>
      <c r="J49" s="87"/>
      <c r="K49" s="88">
        <f>I49</f>
        <v>272.45714285714286</v>
      </c>
      <c r="M49" s="610"/>
      <c r="N49" s="611">
        <v>82</v>
      </c>
      <c r="O49" s="610"/>
      <c r="P49" s="611">
        <f>K49-N49</f>
        <v>190.45714285714286</v>
      </c>
      <c r="Q49" s="1673"/>
      <c r="R49" s="1673"/>
      <c r="S49" s="1673"/>
    </row>
    <row r="50" spans="2:19" ht="51" customHeight="1">
      <c r="B50" s="173" t="str">
        <f>'4列印A4成本'!B50</f>
        <v>〔十五〕場內車輛保險費</v>
      </c>
      <c r="C50" s="1578" t="str">
        <f>'4列印A4成本'!C50:D50</f>
        <v>強制險+公共意外險2080+2100=4180*？車每車基本保費</v>
      </c>
      <c r="D50" s="1649"/>
      <c r="E50" s="174">
        <v>4180</v>
      </c>
      <c r="F50" s="251">
        <f>E8</f>
        <v>30</v>
      </c>
      <c r="G50" s="109">
        <f>E6</f>
        <v>1800</v>
      </c>
      <c r="H50" s="109"/>
      <c r="I50" s="174">
        <f>E50*F50/G50</f>
        <v>69.66666666666667</v>
      </c>
      <c r="J50" s="174">
        <f>I50</f>
        <v>69.66666666666667</v>
      </c>
      <c r="K50" s="175"/>
      <c r="M50" s="592">
        <v>24</v>
      </c>
      <c r="N50" s="119"/>
      <c r="O50" s="592">
        <f>J50-M50</f>
        <v>45.66666666666667</v>
      </c>
      <c r="P50" s="119"/>
      <c r="Q50" s="1676" t="s">
        <v>469</v>
      </c>
      <c r="R50" s="1673" t="s">
        <v>12</v>
      </c>
      <c r="S50" s="1673" t="s">
        <v>28</v>
      </c>
    </row>
    <row r="51" spans="2:19" ht="51" customHeight="1" thickBot="1">
      <c r="B51" s="121"/>
      <c r="C51" s="1619" t="str">
        <f>'4列印A4成本'!C51:D51</f>
        <v>強制險+公共意外險2080+2100=4180*？車每車基本保費</v>
      </c>
      <c r="D51" s="1650"/>
      <c r="E51" s="165">
        <v>4180</v>
      </c>
      <c r="F51" s="250">
        <f>E9</f>
        <v>16</v>
      </c>
      <c r="G51" s="148">
        <f>E7</f>
        <v>700</v>
      </c>
      <c r="H51" s="659"/>
      <c r="I51" s="174">
        <f>E51*F51/G51</f>
        <v>95.54285714285714</v>
      </c>
      <c r="J51" s="165"/>
      <c r="K51" s="167">
        <f>I51</f>
        <v>95.54285714285714</v>
      </c>
      <c r="M51" s="595"/>
      <c r="N51" s="149">
        <v>24</v>
      </c>
      <c r="O51" s="595"/>
      <c r="P51" s="149">
        <f>K51-N51</f>
        <v>71.54285714285714</v>
      </c>
      <c r="Q51" s="1673"/>
      <c r="R51" s="1673"/>
      <c r="S51" s="1673"/>
    </row>
    <row r="52" spans="2:19" ht="33.75" customHeight="1">
      <c r="B52" s="173" t="str">
        <f>'4列印A4成本'!B52</f>
        <v>〔十六〕場地租賃費</v>
      </c>
      <c r="C52" s="1578" t="str">
        <f>'4列印A4成本'!C52:D52</f>
        <v>本項依學會班主任座談會商定；按照各班教練場面積11000平方公尺分為上、下限。　　　　　　　　</v>
      </c>
      <c r="D52" s="1649"/>
      <c r="E52" s="185">
        <f>G4</f>
        <v>2400000</v>
      </c>
      <c r="F52" s="116"/>
      <c r="G52" s="146">
        <f>E6</f>
        <v>1800</v>
      </c>
      <c r="H52" s="146"/>
      <c r="I52" s="116">
        <f>E52/G52</f>
        <v>1333.3333333333333</v>
      </c>
      <c r="J52" s="319">
        <f>I52</f>
        <v>1333.3333333333333</v>
      </c>
      <c r="K52" s="163"/>
      <c r="M52" s="592">
        <v>2163</v>
      </c>
      <c r="N52" s="119"/>
      <c r="O52" s="592">
        <f>J52-M52</f>
        <v>-829.6666666666667</v>
      </c>
      <c r="P52" s="119"/>
      <c r="Q52" s="1676" t="s">
        <v>483</v>
      </c>
      <c r="R52" s="1673" t="s">
        <v>10</v>
      </c>
      <c r="S52" s="1673" t="s">
        <v>9</v>
      </c>
    </row>
    <row r="53" spans="2:19" ht="33.75" customHeight="1" thickBot="1">
      <c r="B53" s="121"/>
      <c r="C53" s="1619" t="str">
        <f>'4列印A4成本'!C53:D53</f>
        <v>本項依學會班主任座談會商定；按照各班教練場面積11000平方公尺分為上、下限。　　　　　　　　</v>
      </c>
      <c r="D53" s="1650"/>
      <c r="E53" s="186">
        <f>G5</f>
        <v>1200000</v>
      </c>
      <c r="F53" s="165"/>
      <c r="G53" s="148">
        <f>E7</f>
        <v>700</v>
      </c>
      <c r="H53" s="148"/>
      <c r="I53" s="165">
        <f>E53/G53</f>
        <v>1714.2857142857142</v>
      </c>
      <c r="J53" s="165"/>
      <c r="K53" s="320">
        <f>I53</f>
        <v>1714.2857142857142</v>
      </c>
      <c r="M53" s="595"/>
      <c r="N53" s="149">
        <v>610</v>
      </c>
      <c r="O53" s="595"/>
      <c r="P53" s="149">
        <f>K53-N53</f>
        <v>1104.2857142857142</v>
      </c>
      <c r="Q53" s="1673"/>
      <c r="R53" s="1673"/>
      <c r="S53" s="1673"/>
    </row>
    <row r="54" spans="2:19" ht="46.5" customHeight="1">
      <c r="B54" s="187" t="str">
        <f>'4列印A4成本'!B54</f>
        <v>〔十七〕教練退休準備金</v>
      </c>
      <c r="C54" s="1586" t="str">
        <f>'4列印A4成本'!C54:D54</f>
        <v>上限 : 薪資提撥   6％ 每學員？元*0.06=？元</v>
      </c>
      <c r="D54" s="1649"/>
      <c r="E54" s="126">
        <f>I18</f>
        <v>4800</v>
      </c>
      <c r="F54" s="188">
        <v>0.06</v>
      </c>
      <c r="G54" s="178"/>
      <c r="H54" s="178"/>
      <c r="I54" s="84">
        <f>E54*F54</f>
        <v>288</v>
      </c>
      <c r="J54" s="84">
        <f>I54</f>
        <v>288</v>
      </c>
      <c r="K54" s="85"/>
      <c r="M54" s="603">
        <v>383</v>
      </c>
      <c r="N54" s="604"/>
      <c r="O54" s="603">
        <f>J54-M54</f>
        <v>-95</v>
      </c>
      <c r="P54" s="1452"/>
      <c r="Q54" s="646"/>
      <c r="R54" s="655"/>
      <c r="S54" s="646"/>
    </row>
    <row r="55" spans="2:19" ht="46.5" customHeight="1" thickBot="1">
      <c r="B55" s="181" t="s">
        <v>45</v>
      </c>
      <c r="C55" s="1689" t="str">
        <f>'4列印A4成本'!C55:D55</f>
        <v>下限：薪資提撥  6％  每學員？元*0.06=？元</v>
      </c>
      <c r="D55" s="1650"/>
      <c r="E55" s="254">
        <f>I19</f>
        <v>4256</v>
      </c>
      <c r="F55" s="189">
        <v>0.06</v>
      </c>
      <c r="G55" s="182"/>
      <c r="H55" s="182"/>
      <c r="I55" s="87">
        <f>E55*F55</f>
        <v>255.35999999999999</v>
      </c>
      <c r="J55" s="87"/>
      <c r="K55" s="88">
        <f>I55</f>
        <v>255.35999999999999</v>
      </c>
      <c r="M55" s="598"/>
      <c r="N55" s="599">
        <v>288</v>
      </c>
      <c r="O55" s="598"/>
      <c r="P55" s="1453">
        <f>K55-N55</f>
        <v>-32.640000000000015</v>
      </c>
      <c r="Q55" s="648"/>
      <c r="R55" s="655"/>
      <c r="S55" s="648"/>
    </row>
    <row r="56" spans="2:19" ht="53.25" customHeight="1">
      <c r="B56" s="193" t="str">
        <f>'4列印A4成本'!B56</f>
        <v>〔十八〕員工退休準備金</v>
      </c>
      <c r="C56" s="1573" t="str">
        <f>'4列印A4成本'!C56:D56</f>
        <v>上限：班主任55000元、組長45000元、技 工40000元、職員六人25000*6=150000元 、工友22000元、共計312000元*12= 3744000*0.06/每年招生名額人。　   </v>
      </c>
      <c r="D56" s="1654"/>
      <c r="E56" s="252">
        <f>'1成本基本資料填寫'!C56*0.06*12</f>
        <v>208080</v>
      </c>
      <c r="F56" s="116"/>
      <c r="G56" s="146">
        <f>E6</f>
        <v>1800</v>
      </c>
      <c r="H56" s="146"/>
      <c r="I56" s="116">
        <f>E56/G56</f>
        <v>115.6</v>
      </c>
      <c r="J56" s="116">
        <f>I56</f>
        <v>115.6</v>
      </c>
      <c r="K56" s="163"/>
      <c r="M56" s="592"/>
      <c r="N56" s="119"/>
      <c r="O56" s="592">
        <f>J56-M56</f>
        <v>115.6</v>
      </c>
      <c r="P56" s="119"/>
      <c r="Q56" s="1696" t="s">
        <v>465</v>
      </c>
      <c r="R56" s="1696" t="s">
        <v>14</v>
      </c>
      <c r="S56" s="1696" t="s">
        <v>466</v>
      </c>
    </row>
    <row r="57" spans="2:19" ht="71.25" customHeight="1" thickBot="1">
      <c r="B57" s="121"/>
      <c r="C57" s="1683" t="str">
        <f>'4列印A4成本'!C57:D57</f>
        <v>下限：班主任50000元、組長40000元、技工35000元、職員四人22000*5=110000元、工友20000元、共計255000元*12月=3060000元*0.06/每年招生名額。  每期學員180人以下者，職員5人；學員180人以上者，每增加100人則增加職員1人。                                                                 </v>
      </c>
      <c r="D57" s="1655"/>
      <c r="E57" s="946">
        <f>'1成本基本資料填寫'!F56*12*0.06</f>
        <v>155520</v>
      </c>
      <c r="F57" s="165"/>
      <c r="G57" s="148">
        <f>E7</f>
        <v>700</v>
      </c>
      <c r="H57" s="148"/>
      <c r="I57" s="165">
        <f>E57/G57</f>
        <v>222.17142857142858</v>
      </c>
      <c r="J57" s="165"/>
      <c r="K57" s="167">
        <f>I57</f>
        <v>222.17142857142858</v>
      </c>
      <c r="M57" s="595"/>
      <c r="N57" s="149"/>
      <c r="O57" s="595"/>
      <c r="P57" s="149">
        <f>K57-N57</f>
        <v>222.17142857142858</v>
      </c>
      <c r="Q57" s="1696"/>
      <c r="R57" s="1696"/>
      <c r="S57" s="1696"/>
    </row>
    <row r="58" spans="1:19" ht="40.5" customHeight="1" thickBot="1">
      <c r="A58" s="190"/>
      <c r="B58" s="104"/>
      <c r="C58" s="104"/>
      <c r="D58" s="104"/>
      <c r="E58" s="191" t="s">
        <v>35</v>
      </c>
      <c r="F58" s="191" t="s">
        <v>36</v>
      </c>
      <c r="G58" s="191" t="s">
        <v>37</v>
      </c>
      <c r="H58" s="191"/>
      <c r="I58" s="191" t="s">
        <v>38</v>
      </c>
      <c r="J58" s="67" t="s">
        <v>688</v>
      </c>
      <c r="K58" s="67" t="s">
        <v>689</v>
      </c>
      <c r="M58" s="1422" t="s">
        <v>773</v>
      </c>
      <c r="N58" s="1423" t="s">
        <v>774</v>
      </c>
      <c r="O58" s="1422" t="s">
        <v>775</v>
      </c>
      <c r="P58" s="1423" t="s">
        <v>776</v>
      </c>
      <c r="Q58" s="1424" t="s">
        <v>777</v>
      </c>
      <c r="R58" s="1425" t="s">
        <v>778</v>
      </c>
      <c r="S58" s="1426" t="s">
        <v>779</v>
      </c>
    </row>
    <row r="59" spans="2:19" ht="69.75" customHeight="1">
      <c r="B59" s="1025" t="str">
        <f>'4列印A4成本'!B58</f>
        <v>〔十九〕車輛折舊費上限</v>
      </c>
      <c r="C59" s="1684" t="str">
        <f>'4列印A4成本'!C58:D58</f>
        <v>每車每梯招生人數14人。一年10期=280人招生額滿     實際招生平均8.5成 以平均約238人計算             　　      　                                                                              教練車以1800cc以下至1200cc計算。600000元/5年/238人                                                                                                                                    車價上限：？萬元、每車折舊年限為五年會計法。</v>
      </c>
      <c r="D59" s="1654"/>
      <c r="E59" s="126">
        <f>C5</f>
        <v>0</v>
      </c>
      <c r="F59" s="1028">
        <f>C6</f>
        <v>5</v>
      </c>
      <c r="G59" s="1028">
        <f>280*0.85</f>
        <v>238</v>
      </c>
      <c r="H59" s="1028"/>
      <c r="I59" s="84">
        <f>E59/F59/G59</f>
        <v>0</v>
      </c>
      <c r="J59" s="1029">
        <f>I59</f>
        <v>0</v>
      </c>
      <c r="K59" s="85"/>
      <c r="M59" s="603">
        <v>329</v>
      </c>
      <c r="N59" s="604"/>
      <c r="O59" s="603">
        <f>J59-M59</f>
        <v>-329</v>
      </c>
      <c r="P59" s="604"/>
      <c r="Q59" s="1676" t="s">
        <v>467</v>
      </c>
      <c r="R59" s="1673" t="s">
        <v>15</v>
      </c>
      <c r="S59" s="1673" t="s">
        <v>16</v>
      </c>
    </row>
    <row r="60" spans="2:19" ht="72" customHeight="1" thickBot="1">
      <c r="B60" s="181" t="str">
        <f>'4列印A4成本'!B59</f>
        <v>〔十九-1〕車輛折舊費下限</v>
      </c>
      <c r="C60" s="1685" t="str">
        <f>'4列印A4成本'!C59:D59</f>
        <v>每車每梯招生人數14人。一年10期=280人招生額滿     實際招生平均6.5成 以平均約182人計算             　　      　                                                                              教練車以1800cc以下至1200cc計算。600000元/5年/182人                                                                                                                                    車價上限：？萬元、每車折舊年限為五年會計法。</v>
      </c>
      <c r="D60" s="1666"/>
      <c r="E60" s="999">
        <f>C5</f>
        <v>0</v>
      </c>
      <c r="F60" s="1026">
        <f>C6</f>
        <v>5</v>
      </c>
      <c r="G60" s="1026">
        <f>280*0.65</f>
        <v>182</v>
      </c>
      <c r="H60" s="1026"/>
      <c r="I60" s="236">
        <f>E60/F60/G60</f>
        <v>0</v>
      </c>
      <c r="J60" s="236"/>
      <c r="K60" s="1027">
        <f>I60</f>
        <v>0</v>
      </c>
      <c r="M60" s="598"/>
      <c r="N60" s="599">
        <v>316</v>
      </c>
      <c r="O60" s="598"/>
      <c r="P60" s="599">
        <f>K60-N60</f>
        <v>-316</v>
      </c>
      <c r="Q60" s="1673"/>
      <c r="R60" s="1673"/>
      <c r="S60" s="1673"/>
    </row>
    <row r="61" spans="2:19" ht="35.25" customHeight="1" thickBot="1">
      <c r="B61" s="942" t="str">
        <f>'4列印A4成本'!B60</f>
        <v>〔二十〕場考考驗費</v>
      </c>
      <c r="C61" s="1682" t="str">
        <f>'4列印A4成本'!C60:D60</f>
        <v>每一人1500元÷30人(日)=50元</v>
      </c>
      <c r="D61" s="1666"/>
      <c r="E61" s="898">
        <f>C11</f>
        <v>1500</v>
      </c>
      <c r="F61" s="947"/>
      <c r="G61" s="948">
        <v>30</v>
      </c>
      <c r="H61" s="948"/>
      <c r="I61" s="898">
        <f>E61/G61</f>
        <v>50</v>
      </c>
      <c r="J61" s="898">
        <f>I61</f>
        <v>50</v>
      </c>
      <c r="K61" s="949">
        <f>I61</f>
        <v>50</v>
      </c>
      <c r="M61" s="601"/>
      <c r="N61" s="110"/>
      <c r="O61" s="601">
        <f>J61-M61</f>
        <v>50</v>
      </c>
      <c r="P61" s="110">
        <f>K61-N61</f>
        <v>50</v>
      </c>
      <c r="Q61" s="646"/>
      <c r="R61" s="646"/>
      <c r="S61" s="646"/>
    </row>
    <row r="62" spans="2:19" ht="35.25" customHeight="1" thickBot="1">
      <c r="B62" s="173" t="str">
        <f>'4列印A4成本'!B61</f>
        <v>〔二十一〕道考考驗費</v>
      </c>
      <c r="C62" s="1682" t="str">
        <f>'4列印A4成本'!C61:D61</f>
        <v>每一人2000元÷14人=143元</v>
      </c>
      <c r="D62" s="1666"/>
      <c r="E62" s="280">
        <f>C12</f>
        <v>2000</v>
      </c>
      <c r="F62" s="281"/>
      <c r="G62" s="282">
        <v>14</v>
      </c>
      <c r="H62" s="282"/>
      <c r="I62" s="280">
        <f>E62/G62</f>
        <v>142.85714285714286</v>
      </c>
      <c r="J62" s="280">
        <f>I62</f>
        <v>142.85714285714286</v>
      </c>
      <c r="K62" s="283">
        <f>I62</f>
        <v>142.85714285714286</v>
      </c>
      <c r="M62" s="595"/>
      <c r="N62" s="149"/>
      <c r="O62" s="595">
        <f>J62-M62</f>
        <v>142.85714285714286</v>
      </c>
      <c r="P62" s="149">
        <f>K62-N62</f>
        <v>142.85714285714286</v>
      </c>
      <c r="Q62" s="649" t="s">
        <v>481</v>
      </c>
      <c r="R62" s="647"/>
      <c r="S62" s="647"/>
    </row>
    <row r="63" spans="2:19" ht="35.25" customHeight="1" thickBot="1">
      <c r="B63" s="305" t="str">
        <f>'4列印A4成本'!B62</f>
        <v>〔二十二〕道路考驗設備保險費　　　　　　　　</v>
      </c>
      <c r="C63" s="1583" t="str">
        <f>'4列印A4成本'!C62:D62</f>
        <v>(道路考驗車投保)+(監視系統/2年則折舊)每車每期訓練28人    公式投保總金額+監視系統/2年/每年10期訓練280人*0.8成招生率</v>
      </c>
      <c r="D63" s="1647"/>
      <c r="E63" s="564">
        <f>C10/2+C14</f>
        <v>22994</v>
      </c>
      <c r="F63" s="565"/>
      <c r="G63" s="566">
        <f>280*0.85</f>
        <v>238</v>
      </c>
      <c r="H63" s="566"/>
      <c r="I63" s="564">
        <f>E63/G63</f>
        <v>96.61344537815125</v>
      </c>
      <c r="J63" s="564">
        <f>I63</f>
        <v>96.61344537815125</v>
      </c>
      <c r="K63" s="567">
        <f>I63</f>
        <v>96.61344537815125</v>
      </c>
      <c r="M63" s="615"/>
      <c r="N63" s="616"/>
      <c r="O63" s="615">
        <f>J63-M63</f>
        <v>96.61344537815125</v>
      </c>
      <c r="P63" s="616">
        <f>K63-N63</f>
        <v>96.61344537815125</v>
      </c>
      <c r="Q63" s="647"/>
      <c r="R63" s="647"/>
      <c r="S63" s="647"/>
    </row>
    <row r="64" spans="2:19" ht="27.75" customHeight="1" thickBot="1">
      <c r="B64" s="563" t="str">
        <f>'4列印A4成本'!B63</f>
        <v>〔二十三〕道路考油費</v>
      </c>
      <c r="C64" s="1596" t="str">
        <f>'4列印A4成本'!C63:D63</f>
        <v>每人3公升</v>
      </c>
      <c r="D64" s="1653"/>
      <c r="E64" s="570">
        <f>C13</f>
        <v>75</v>
      </c>
      <c r="F64" s="571"/>
      <c r="G64" s="572"/>
      <c r="H64" s="572"/>
      <c r="I64" s="573"/>
      <c r="J64" s="573">
        <f>E64</f>
        <v>75</v>
      </c>
      <c r="K64" s="574">
        <f>E64</f>
        <v>75</v>
      </c>
      <c r="M64" s="614"/>
      <c r="N64" s="124"/>
      <c r="O64" s="614">
        <f>J64-M64</f>
        <v>75</v>
      </c>
      <c r="P64" s="124">
        <f>K64-N64</f>
        <v>75</v>
      </c>
      <c r="Q64" s="648"/>
      <c r="R64" s="648"/>
      <c r="S64" s="648"/>
    </row>
    <row r="65" spans="2:16" ht="18.75" customHeight="1" thickBot="1">
      <c r="B65" s="104"/>
      <c r="C65" s="568"/>
      <c r="D65" s="569"/>
      <c r="E65" s="82" t="s">
        <v>29</v>
      </c>
      <c r="F65" s="82"/>
      <c r="G65" s="82"/>
      <c r="H65" s="82"/>
      <c r="I65" s="82" t="s">
        <v>38</v>
      </c>
      <c r="J65" s="67" t="s">
        <v>688</v>
      </c>
      <c r="K65" s="67" t="s">
        <v>689</v>
      </c>
      <c r="M65" s="605"/>
      <c r="N65" s="606"/>
      <c r="O65" s="605"/>
      <c r="P65" s="606"/>
    </row>
    <row r="66" spans="2:19" ht="55.5" customHeight="1" thickBot="1">
      <c r="B66" s="306" t="str">
        <f>'4列印A4成本'!B65</f>
        <v>〔二十四〕利潤 含風險管理</v>
      </c>
      <c r="C66" s="1690" t="str">
        <f>'4列印A4成本'!C65:D65</f>
        <v>合理投資報酬率，依台銀一年定期存款利率1.37百分比計算。上限平均13925平方公尺，下限平均為8046平方公尺。 本項從一至二十三之總合計數作為投資額並給予百分之0.10為利潤。                                             </v>
      </c>
      <c r="D66" s="1664"/>
      <c r="E66" s="307">
        <f>E11</f>
        <v>0.05</v>
      </c>
      <c r="F66" s="308"/>
      <c r="G66" s="309"/>
      <c r="H66" s="309"/>
      <c r="I66" s="310">
        <f>SUM(J16:J64)*E66</f>
        <v>786.2606405228757</v>
      </c>
      <c r="J66" s="310">
        <f>I66</f>
        <v>786.2606405228757</v>
      </c>
      <c r="K66" s="311"/>
      <c r="M66" s="609">
        <v>1320</v>
      </c>
      <c r="N66" s="311"/>
      <c r="O66" s="609">
        <f>J66-M66</f>
        <v>-533.7393594771243</v>
      </c>
      <c r="P66" s="311"/>
      <c r="Q66" s="1676" t="s">
        <v>478</v>
      </c>
      <c r="R66" s="1676" t="s">
        <v>480</v>
      </c>
      <c r="S66" s="1676" t="s">
        <v>479</v>
      </c>
    </row>
    <row r="67" spans="2:19" ht="21" customHeight="1" thickBot="1">
      <c r="B67" s="312"/>
      <c r="C67" s="1595" t="str">
        <f>'4列印A4成本'!C66:D66</f>
        <v>下限：</v>
      </c>
      <c r="D67" s="1666"/>
      <c r="E67" s="307">
        <f>E11</f>
        <v>0.05</v>
      </c>
      <c r="F67" s="308"/>
      <c r="G67" s="309"/>
      <c r="H67" s="309"/>
      <c r="I67" s="310">
        <f>SUM(K16:K64)*E67</f>
        <v>918.2076722689077</v>
      </c>
      <c r="J67" s="310"/>
      <c r="K67" s="311">
        <f>I67</f>
        <v>918.2076722689077</v>
      </c>
      <c r="M67" s="1454"/>
      <c r="N67" s="1455">
        <v>925</v>
      </c>
      <c r="O67" s="607"/>
      <c r="P67" s="608">
        <f>K67-N67</f>
        <v>-6.792327731092314</v>
      </c>
      <c r="Q67" s="1673"/>
      <c r="R67" s="1673"/>
      <c r="S67" s="1673"/>
    </row>
    <row r="68" spans="2:16" ht="27" customHeight="1" thickBot="1">
      <c r="B68" s="194" t="str">
        <f>'4列印A4成本'!B67</f>
        <v>含利潤總合計：</v>
      </c>
      <c r="C68" s="451"/>
      <c r="G68" s="195"/>
      <c r="H68" s="195"/>
      <c r="J68" s="196">
        <f>SUM(J16:J67)</f>
        <v>16511.47345098039</v>
      </c>
      <c r="K68" s="197">
        <f>SUM(K16:K67)</f>
        <v>19282.361117647062</v>
      </c>
      <c r="L68" s="198"/>
      <c r="M68" s="658">
        <f>SUM(M16:M67)</f>
        <v>14149</v>
      </c>
      <c r="N68" s="658">
        <f>SUM(N16:N67)</f>
        <v>9938</v>
      </c>
      <c r="O68" s="651">
        <f>SUM(O16:O67)</f>
        <v>2362.4734509803916</v>
      </c>
      <c r="P68" s="652">
        <f>SUM(P16:P67)</f>
        <v>9344.361117647059</v>
      </c>
    </row>
    <row r="69" spans="1:19" ht="42.75" customHeight="1">
      <c r="A69" s="198"/>
      <c r="B69" s="618" t="str">
        <f>'4列印A4成本'!B68</f>
        <v>〔二十五〕 稅捐</v>
      </c>
      <c r="C69" s="1692" t="str">
        <f>'4列印A4成本'!C68:D68</f>
        <v>上限  : 印花稅千份之四驗(印花總繳)   含利潤總合計*0.004</v>
      </c>
      <c r="D69" s="1693"/>
      <c r="E69" s="619">
        <f>J14</f>
        <v>16511.47345098039</v>
      </c>
      <c r="F69" s="177">
        <v>0.004</v>
      </c>
      <c r="G69" s="620"/>
      <c r="H69" s="620"/>
      <c r="I69" s="621">
        <f>E69*F69</f>
        <v>66.04589380392156</v>
      </c>
      <c r="J69" s="1522">
        <f>I69</f>
        <v>66.04589380392156</v>
      </c>
      <c r="K69" s="622"/>
      <c r="L69" s="198"/>
      <c r="M69" s="938">
        <v>170</v>
      </c>
      <c r="N69" s="939"/>
      <c r="O69" s="938">
        <f>J69-M69</f>
        <v>-103.95410619607844</v>
      </c>
      <c r="P69" s="939"/>
      <c r="Q69" s="1676" t="s">
        <v>468</v>
      </c>
      <c r="R69" s="1673" t="s">
        <v>11</v>
      </c>
      <c r="S69" s="1673" t="s">
        <v>462</v>
      </c>
    </row>
    <row r="70" spans="1:19" ht="42.75" customHeight="1" thickBot="1">
      <c r="A70" s="198"/>
      <c r="B70" s="623"/>
      <c r="C70" s="1687" t="str">
        <f>'4列印A4成本'!C69:D69</f>
        <v>下限：印花稅千份之四(印花總繳 )    含利潤總合計*0.004</v>
      </c>
      <c r="D70" s="1688"/>
      <c r="E70" s="624">
        <f>K14</f>
        <v>19282.361117647062</v>
      </c>
      <c r="F70" s="896">
        <v>0.004</v>
      </c>
      <c r="G70" s="625"/>
      <c r="H70" s="1440"/>
      <c r="I70" s="937">
        <f>E70*F70</f>
        <v>77.12944447058825</v>
      </c>
      <c r="J70" s="626"/>
      <c r="K70" s="1523">
        <f>I70</f>
        <v>77.12944447058825</v>
      </c>
      <c r="L70" s="198"/>
      <c r="M70" s="940"/>
      <c r="N70" s="941">
        <v>98</v>
      </c>
      <c r="O70" s="940"/>
      <c r="P70" s="941">
        <f>K70-N70</f>
        <v>-20.870555529411746</v>
      </c>
      <c r="Q70" s="1673"/>
      <c r="R70" s="1673"/>
      <c r="S70" s="1673"/>
    </row>
    <row r="71" spans="2:16" ht="27" customHeight="1" thickBot="1">
      <c r="B71" s="451"/>
      <c r="C71" s="451"/>
      <c r="G71" s="195"/>
      <c r="H71" s="195"/>
      <c r="J71" s="196">
        <f>J68+I69</f>
        <v>16577.519344784312</v>
      </c>
      <c r="K71" s="197">
        <f>K68+I70</f>
        <v>19359.49056211765</v>
      </c>
      <c r="L71" s="198"/>
      <c r="M71" s="1456">
        <f>M68+M69</f>
        <v>14319</v>
      </c>
      <c r="N71" s="1456">
        <f>N68+N69</f>
        <v>9938</v>
      </c>
      <c r="O71" s="600">
        <f>O68+O69</f>
        <v>2258.519344784313</v>
      </c>
      <c r="P71" s="600">
        <f>P68+P69</f>
        <v>9344.361117647059</v>
      </c>
    </row>
    <row r="72" spans="4:16" ht="23.25" customHeight="1" thickBot="1">
      <c r="D72" s="198"/>
      <c r="E72" s="199"/>
      <c r="G72" s="200"/>
      <c r="H72" s="200"/>
      <c r="I72" s="629" t="s">
        <v>454</v>
      </c>
      <c r="J72" s="79"/>
      <c r="K72" s="79" t="s">
        <v>455</v>
      </c>
      <c r="M72" s="1457">
        <v>204</v>
      </c>
      <c r="N72" s="1458">
        <v>142</v>
      </c>
      <c r="O72" s="653">
        <f>M72</f>
        <v>204</v>
      </c>
      <c r="P72" s="654">
        <f>N72</f>
        <v>142</v>
      </c>
    </row>
    <row r="73" spans="13:16" ht="19.5" customHeight="1">
      <c r="M73" s="1459">
        <f>M71+M72</f>
        <v>14523</v>
      </c>
      <c r="N73" s="1459">
        <f>N71+N72</f>
        <v>10080</v>
      </c>
      <c r="O73" s="650">
        <f>O68+O72</f>
        <v>2566.4734509803916</v>
      </c>
      <c r="P73" s="650">
        <f>P68+P72</f>
        <v>9486.361117647059</v>
      </c>
    </row>
    <row r="81" spans="7:8" ht="16.5">
      <c r="G81" s="201"/>
      <c r="H81" s="201"/>
    </row>
  </sheetData>
  <sheetProtection password="CC8F" sheet="1" selectLockedCells="1" selectUnlockedCells="1"/>
  <protectedRanges>
    <protectedRange sqref="E4:E11" name="範圍3"/>
    <protectedRange sqref="E2 D12:D14" name="範圍2"/>
    <protectedRange password="CC8F" sqref="E4:E11" name="範圍1"/>
  </protectedRanges>
  <mergeCells count="102">
    <mergeCell ref="S24:S25"/>
    <mergeCell ref="S20:S21"/>
    <mergeCell ref="Q22:Q25"/>
    <mergeCell ref="R22:R25"/>
    <mergeCell ref="S16:S17"/>
    <mergeCell ref="Q18:Q19"/>
    <mergeCell ref="Q16:Q17"/>
    <mergeCell ref="R16:R17"/>
    <mergeCell ref="Q20:Q21"/>
    <mergeCell ref="S18:S19"/>
    <mergeCell ref="S52:S53"/>
    <mergeCell ref="R52:R53"/>
    <mergeCell ref="Q56:Q57"/>
    <mergeCell ref="R56:R57"/>
    <mergeCell ref="S56:S57"/>
    <mergeCell ref="Q59:Q60"/>
    <mergeCell ref="R59:R60"/>
    <mergeCell ref="C23:D23"/>
    <mergeCell ref="C24:D24"/>
    <mergeCell ref="C25:D25"/>
    <mergeCell ref="C26:D26"/>
    <mergeCell ref="C39:D39"/>
    <mergeCell ref="C29:D29"/>
    <mergeCell ref="C30:D30"/>
    <mergeCell ref="C31:D31"/>
    <mergeCell ref="C32:D32"/>
    <mergeCell ref="C33:D33"/>
    <mergeCell ref="C16:D16"/>
    <mergeCell ref="C17:D17"/>
    <mergeCell ref="C18:D18"/>
    <mergeCell ref="C19:D19"/>
    <mergeCell ref="C20:D20"/>
    <mergeCell ref="R18:R19"/>
    <mergeCell ref="C21:D21"/>
    <mergeCell ref="C22:D22"/>
    <mergeCell ref="R20:R21"/>
    <mergeCell ref="C38:D38"/>
    <mergeCell ref="S32:S33"/>
    <mergeCell ref="Q35:Q36"/>
    <mergeCell ref="S35:S36"/>
    <mergeCell ref="C27:D27"/>
    <mergeCell ref="C28:D28"/>
    <mergeCell ref="C35:D35"/>
    <mergeCell ref="C36:D36"/>
    <mergeCell ref="C37:D37"/>
    <mergeCell ref="C41:D41"/>
    <mergeCell ref="C42:D42"/>
    <mergeCell ref="C69:D69"/>
    <mergeCell ref="C48:D48"/>
    <mergeCell ref="C49:D49"/>
    <mergeCell ref="C62:D62"/>
    <mergeCell ref="C50:D50"/>
    <mergeCell ref="C51:D51"/>
    <mergeCell ref="C56:D56"/>
    <mergeCell ref="C70:D70"/>
    <mergeCell ref="C52:D52"/>
    <mergeCell ref="C53:D53"/>
    <mergeCell ref="C54:D54"/>
    <mergeCell ref="C55:D55"/>
    <mergeCell ref="C66:D66"/>
    <mergeCell ref="C67:D67"/>
    <mergeCell ref="C63:D63"/>
    <mergeCell ref="C64:D64"/>
    <mergeCell ref="C61:D61"/>
    <mergeCell ref="C57:D57"/>
    <mergeCell ref="C59:D59"/>
    <mergeCell ref="C60:D60"/>
    <mergeCell ref="R43:R44"/>
    <mergeCell ref="C46:D46"/>
    <mergeCell ref="C47:D47"/>
    <mergeCell ref="C43:D43"/>
    <mergeCell ref="C44:D44"/>
    <mergeCell ref="C45:D45"/>
    <mergeCell ref="S43:S44"/>
    <mergeCell ref="Q45:Q46"/>
    <mergeCell ref="Q26:Q29"/>
    <mergeCell ref="R26:R29"/>
    <mergeCell ref="Q32:Q33"/>
    <mergeCell ref="R32:R33"/>
    <mergeCell ref="Q39:Q40"/>
    <mergeCell ref="R39:R40"/>
    <mergeCell ref="Q43:Q44"/>
    <mergeCell ref="C40:D40"/>
    <mergeCell ref="Q69:Q70"/>
    <mergeCell ref="Q50:Q51"/>
    <mergeCell ref="R50:R51"/>
    <mergeCell ref="S39:S40"/>
    <mergeCell ref="Q41:Q42"/>
    <mergeCell ref="R41:R42"/>
    <mergeCell ref="S41:S42"/>
    <mergeCell ref="R69:R70"/>
    <mergeCell ref="S69:S70"/>
    <mergeCell ref="S50:S51"/>
    <mergeCell ref="R45:R46"/>
    <mergeCell ref="Q66:Q67"/>
    <mergeCell ref="R66:R67"/>
    <mergeCell ref="S66:S67"/>
    <mergeCell ref="Q48:Q49"/>
    <mergeCell ref="R48:R49"/>
    <mergeCell ref="S48:S49"/>
    <mergeCell ref="S59:S60"/>
    <mergeCell ref="Q52:Q53"/>
  </mergeCells>
  <printOptions/>
  <pageMargins left="0.1968503937007874" right="0.1968503937007874" top="0.2755905511811024" bottom="0.1968503937007874" header="0.1968503937007874" footer="0.2755905511811024"/>
  <pageSetup horizontalDpi="600" verticalDpi="600" orientation="landscape" paperSize="12" scale="56" r:id="rId1"/>
  <headerFooter alignWithMargins="0">
    <oddHeader>&amp;R&amp;D&amp;T</oddHeader>
    <oddFooter>&amp;C&amp;P</oddFooter>
  </headerFooter>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N29"/>
  <sheetViews>
    <sheetView zoomScalePageLayoutView="0" workbookViewId="0" topLeftCell="A1">
      <selection activeCell="N11" sqref="N11"/>
    </sheetView>
  </sheetViews>
  <sheetFormatPr defaultColWidth="9.00390625" defaultRowHeight="16.5"/>
  <cols>
    <col min="1" max="1" width="13.00390625" style="0" customWidth="1"/>
    <col min="2" max="2" width="8.875" style="0" customWidth="1"/>
    <col min="3" max="3" width="9.25390625" style="0" customWidth="1"/>
    <col min="4" max="4" width="11.125" style="0" customWidth="1"/>
    <col min="5" max="5" width="13.75390625" style="0" customWidth="1"/>
    <col min="6" max="6" width="12.25390625" style="0" customWidth="1"/>
    <col min="7" max="7" width="12.625" style="0" customWidth="1"/>
    <col min="8" max="8" width="10.00390625" style="0" customWidth="1"/>
    <col min="9" max="9" width="11.00390625" style="0" customWidth="1"/>
    <col min="10" max="10" width="10.75390625" style="0" customWidth="1"/>
    <col min="11" max="11" width="0" style="0" hidden="1" customWidth="1"/>
    <col min="12" max="12" width="15.375" style="0" customWidth="1"/>
    <col min="13" max="13" width="11.25390625" style="0" customWidth="1"/>
    <col min="14" max="14" width="11.375" style="0" customWidth="1"/>
  </cols>
  <sheetData>
    <row r="1" spans="1:7" ht="27.75">
      <c r="A1" s="271" t="s">
        <v>201</v>
      </c>
      <c r="G1" s="274" t="s">
        <v>196</v>
      </c>
    </row>
    <row r="2" spans="2:13" ht="3.75" customHeight="1">
      <c r="B2" s="261"/>
      <c r="C2" s="261"/>
      <c r="D2" s="261"/>
      <c r="G2" s="1"/>
      <c r="H2" s="1"/>
      <c r="I2" s="1"/>
      <c r="J2" s="1"/>
      <c r="K2" s="1"/>
      <c r="L2" s="1"/>
      <c r="M2" s="1"/>
    </row>
    <row r="3" spans="1:13" ht="24.75" customHeight="1">
      <c r="A3" s="547" t="s">
        <v>443</v>
      </c>
      <c r="M3" s="1"/>
    </row>
    <row r="4" spans="1:12" ht="28.5" thickBot="1">
      <c r="A4" s="416"/>
      <c r="B4" s="416" t="s">
        <v>323</v>
      </c>
      <c r="C4" s="433"/>
      <c r="D4" s="433"/>
      <c r="E4" s="417"/>
      <c r="F4" s="417"/>
      <c r="G4" s="434"/>
      <c r="H4" s="434"/>
      <c r="I4" s="434"/>
      <c r="J4" s="434"/>
      <c r="K4" s="434"/>
      <c r="L4" s="434"/>
    </row>
    <row r="5" spans="1:12" ht="17.25" thickBot="1">
      <c r="A5" s="434"/>
      <c r="B5" s="1475" t="s">
        <v>194</v>
      </c>
      <c r="C5" s="1245" t="s">
        <v>189</v>
      </c>
      <c r="D5" s="1246" t="s">
        <v>441</v>
      </c>
      <c r="E5" s="1247" t="s">
        <v>190</v>
      </c>
      <c r="F5" s="1247" t="s">
        <v>488</v>
      </c>
      <c r="G5" s="1219" t="s">
        <v>191</v>
      </c>
      <c r="H5" s="1247" t="s">
        <v>193</v>
      </c>
      <c r="I5" s="1248" t="s">
        <v>192</v>
      </c>
      <c r="J5" s="417"/>
      <c r="K5" s="417"/>
      <c r="L5" s="417"/>
    </row>
    <row r="6" spans="1:12" ht="18" thickBot="1" thickTop="1">
      <c r="A6" s="1478" t="s">
        <v>794</v>
      </c>
      <c r="B6" s="1479">
        <f>'2學會成本調整公式 '!I18</f>
        <v>4800</v>
      </c>
      <c r="C6" s="1476">
        <v>8</v>
      </c>
      <c r="D6" s="1250">
        <v>10</v>
      </c>
      <c r="E6" s="1251">
        <f>B6*D6</f>
        <v>48000</v>
      </c>
      <c r="F6" s="1224">
        <v>10.428571428571429</v>
      </c>
      <c r="G6" s="1225">
        <f>E6*F6</f>
        <v>500571.4285714286</v>
      </c>
      <c r="H6" s="1249">
        <v>12</v>
      </c>
      <c r="I6" s="468">
        <f>G6/H6</f>
        <v>41714.28571428572</v>
      </c>
      <c r="J6" s="417"/>
      <c r="K6" s="417"/>
      <c r="L6" s="417"/>
    </row>
    <row r="7" spans="1:12" ht="17.25" thickBot="1">
      <c r="A7" s="1480" t="s">
        <v>795</v>
      </c>
      <c r="B7" s="1481">
        <f>'2學會成本調整公式 '!J19</f>
        <v>4256</v>
      </c>
      <c r="C7" s="1477">
        <v>8</v>
      </c>
      <c r="D7" s="1253">
        <v>10</v>
      </c>
      <c r="E7" s="1254">
        <f>B7*D7</f>
        <v>42560</v>
      </c>
      <c r="F7" s="1224">
        <v>10.428571428571429</v>
      </c>
      <c r="G7" s="1230">
        <f>E7*F7</f>
        <v>443840</v>
      </c>
      <c r="H7" s="1252">
        <v>12</v>
      </c>
      <c r="I7" s="469">
        <f>G7/H7</f>
        <v>36986.666666666664</v>
      </c>
      <c r="J7" s="417"/>
      <c r="K7" s="417"/>
      <c r="L7" s="417"/>
    </row>
    <row r="8" spans="1:12" ht="0.75" customHeight="1" thickTop="1">
      <c r="A8" s="418"/>
      <c r="B8" s="435"/>
      <c r="C8" s="436"/>
      <c r="D8" s="435"/>
      <c r="E8" s="436"/>
      <c r="F8" s="435"/>
      <c r="G8" s="436"/>
      <c r="H8" s="437"/>
      <c r="I8" s="417"/>
      <c r="J8" s="417"/>
      <c r="K8" s="417"/>
      <c r="L8" s="417"/>
    </row>
    <row r="9" spans="1:12" ht="24.75" customHeight="1" thickBot="1">
      <c r="A9" s="428"/>
      <c r="B9" s="425" t="s">
        <v>324</v>
      </c>
      <c r="C9" s="427"/>
      <c r="D9" s="426"/>
      <c r="E9" s="427"/>
      <c r="F9" s="426"/>
      <c r="G9" s="427"/>
      <c r="H9" s="426"/>
      <c r="I9" s="428"/>
      <c r="J9" s="428"/>
      <c r="K9" s="428"/>
      <c r="L9" s="428"/>
    </row>
    <row r="10" spans="1:12" ht="17.25" thickBot="1">
      <c r="A10" s="428"/>
      <c r="B10" s="1214" t="s">
        <v>194</v>
      </c>
      <c r="C10" s="1215" t="s">
        <v>189</v>
      </c>
      <c r="D10" s="1216" t="s">
        <v>441</v>
      </c>
      <c r="E10" s="1482" t="s">
        <v>709</v>
      </c>
      <c r="F10" s="1217"/>
      <c r="G10" s="1218" t="s">
        <v>190</v>
      </c>
      <c r="H10" s="1218" t="s">
        <v>488</v>
      </c>
      <c r="I10" s="1219" t="s">
        <v>191</v>
      </c>
      <c r="J10" s="1218" t="s">
        <v>193</v>
      </c>
      <c r="K10" s="429" t="s">
        <v>192</v>
      </c>
      <c r="L10" s="270" t="s">
        <v>192</v>
      </c>
    </row>
    <row r="11" spans="1:12" ht="16.5">
      <c r="A11" s="1255" t="s">
        <v>792</v>
      </c>
      <c r="B11" s="1220">
        <f>'2學會成本調整公式 '!I18</f>
        <v>4800</v>
      </c>
      <c r="C11" s="1221">
        <v>8</v>
      </c>
      <c r="D11" s="1470">
        <v>10</v>
      </c>
      <c r="E11" s="1491">
        <f>B11*1.34</f>
        <v>6432</v>
      </c>
      <c r="F11" s="1489">
        <v>2</v>
      </c>
      <c r="G11" s="1223">
        <f>B11*D11+E11*F11</f>
        <v>60864</v>
      </c>
      <c r="H11" s="1224">
        <v>10.428571428571429</v>
      </c>
      <c r="I11" s="1225">
        <f>G11*H11</f>
        <v>634724.5714285715</v>
      </c>
      <c r="J11" s="1221">
        <v>12</v>
      </c>
      <c r="K11" s="468">
        <f>I11/J11</f>
        <v>52893.71428571429</v>
      </c>
      <c r="L11" s="468">
        <f>I11/J11</f>
        <v>52893.71428571429</v>
      </c>
    </row>
    <row r="12" spans="1:12" ht="17.25" thickBot="1">
      <c r="A12" s="1255" t="s">
        <v>793</v>
      </c>
      <c r="B12" s="1226">
        <f>'2學會成本調整公式 '!J19</f>
        <v>4256</v>
      </c>
      <c r="C12" s="1227">
        <v>8</v>
      </c>
      <c r="D12" s="1471">
        <v>10</v>
      </c>
      <c r="E12" s="1492">
        <f>B12*1.34</f>
        <v>5703.04</v>
      </c>
      <c r="F12" s="1490">
        <v>2</v>
      </c>
      <c r="G12" s="1228">
        <f>B12*D12+E12*F12</f>
        <v>53966.08</v>
      </c>
      <c r="H12" s="1229">
        <v>10.428571428571429</v>
      </c>
      <c r="I12" s="1230">
        <f>G12*H12</f>
        <v>562789.12</v>
      </c>
      <c r="J12" s="1227">
        <v>12</v>
      </c>
      <c r="K12" s="469">
        <f>I12/J12</f>
        <v>46899.09333333333</v>
      </c>
      <c r="L12" s="1207">
        <f>I12/J12</f>
        <v>46899.09333333333</v>
      </c>
    </row>
    <row r="13" spans="1:13" ht="29.25" customHeight="1" thickBot="1">
      <c r="A13" s="428"/>
      <c r="B13" s="546"/>
      <c r="C13" s="428"/>
      <c r="D13" s="1208" t="s">
        <v>705</v>
      </c>
      <c r="E13" s="1472"/>
      <c r="F13" s="1210"/>
      <c r="G13" s="1210"/>
      <c r="H13" s="1210"/>
      <c r="I13" s="1210"/>
      <c r="J13" s="1209">
        <f>E11-B11</f>
        <v>1632</v>
      </c>
      <c r="K13" s="428"/>
      <c r="L13" s="1208" t="s">
        <v>707</v>
      </c>
      <c r="M13" s="1209">
        <f>E12-B12</f>
        <v>1447.04</v>
      </c>
    </row>
    <row r="14" spans="1:12" ht="28.5" thickBot="1">
      <c r="A14" s="421"/>
      <c r="B14" s="420" t="s">
        <v>328</v>
      </c>
      <c r="C14" s="432"/>
      <c r="D14" s="431"/>
      <c r="E14" s="432"/>
      <c r="F14" s="431"/>
      <c r="G14" s="431"/>
      <c r="H14" s="431"/>
      <c r="I14" s="432"/>
      <c r="J14" s="431"/>
      <c r="K14" s="432"/>
      <c r="L14" s="432"/>
    </row>
    <row r="15" spans="1:12" ht="17.25" thickBot="1">
      <c r="A15" s="421"/>
      <c r="B15" s="1231" t="s">
        <v>194</v>
      </c>
      <c r="C15" s="1232" t="s">
        <v>189</v>
      </c>
      <c r="D15" s="1233" t="s">
        <v>709</v>
      </c>
      <c r="E15" s="1234"/>
      <c r="F15" s="1485" t="s">
        <v>442</v>
      </c>
      <c r="G15" s="1234"/>
      <c r="H15" s="1235" t="s">
        <v>190</v>
      </c>
      <c r="I15" s="1235" t="s">
        <v>488</v>
      </c>
      <c r="J15" s="1219" t="s">
        <v>191</v>
      </c>
      <c r="K15" s="422" t="s">
        <v>193</v>
      </c>
      <c r="L15" s="270" t="s">
        <v>192</v>
      </c>
    </row>
    <row r="16" spans="1:12" ht="17.25" thickBot="1">
      <c r="A16" s="1256" t="s">
        <v>796</v>
      </c>
      <c r="B16" s="1236">
        <f>'2學會成本調整公式 '!I18</f>
        <v>4800</v>
      </c>
      <c r="C16" s="1237">
        <v>8</v>
      </c>
      <c r="D16" s="1222">
        <f>B16*1.34</f>
        <v>6432</v>
      </c>
      <c r="E16" s="1473">
        <v>2</v>
      </c>
      <c r="F16" s="1484">
        <f>B16*1.67</f>
        <v>8016</v>
      </c>
      <c r="G16" s="1483">
        <v>2</v>
      </c>
      <c r="H16" s="1238">
        <f>B16*10+D16*E16+F16*G16</f>
        <v>76896</v>
      </c>
      <c r="I16" s="1224">
        <v>10.428571428571429</v>
      </c>
      <c r="J16" s="1225">
        <f>H16*I16</f>
        <v>801915.4285714286</v>
      </c>
      <c r="K16" s="423">
        <v>12</v>
      </c>
      <c r="L16" s="468">
        <f>J16/K16</f>
        <v>66826.28571428572</v>
      </c>
    </row>
    <row r="17" spans="1:12" ht="17.25" thickBot="1">
      <c r="A17" s="1256" t="s">
        <v>797</v>
      </c>
      <c r="B17" s="1239">
        <f>'2學會成本調整公式 '!J19</f>
        <v>4256</v>
      </c>
      <c r="C17" s="1240">
        <v>8</v>
      </c>
      <c r="D17" s="1241">
        <f>B17*1.34</f>
        <v>5703.04</v>
      </c>
      <c r="E17" s="1474">
        <v>2</v>
      </c>
      <c r="F17" s="1488">
        <f>B17*1.67</f>
        <v>7107.5199999999995</v>
      </c>
      <c r="G17" s="1487">
        <v>2</v>
      </c>
      <c r="H17" s="1242">
        <f>B17*10+D17*E17+F17*G17</f>
        <v>68181.12</v>
      </c>
      <c r="I17" s="1243">
        <v>10.428571428571429</v>
      </c>
      <c r="J17" s="1244">
        <f>H17*I17</f>
        <v>711031.6799999999</v>
      </c>
      <c r="K17" s="424">
        <v>12</v>
      </c>
      <c r="L17" s="1207">
        <f>J17/K17</f>
        <v>59252.63999999999</v>
      </c>
    </row>
    <row r="18" spans="1:13" ht="24.75" customHeight="1" thickBot="1" thickTop="1">
      <c r="A18" s="421"/>
      <c r="B18" s="421"/>
      <c r="C18" s="421"/>
      <c r="D18" s="1208" t="s">
        <v>708</v>
      </c>
      <c r="E18" s="1212"/>
      <c r="F18" s="1486"/>
      <c r="G18" s="1212"/>
      <c r="H18" s="1212"/>
      <c r="I18" s="1212"/>
      <c r="J18" s="1211">
        <f>F16-B16</f>
        <v>3216</v>
      </c>
      <c r="K18" s="421"/>
      <c r="L18" s="1213" t="s">
        <v>706</v>
      </c>
      <c r="M18" s="1211">
        <f>F17-B17</f>
        <v>2851.5199999999995</v>
      </c>
    </row>
    <row r="19" ht="21">
      <c r="B19" s="248" t="s">
        <v>703</v>
      </c>
    </row>
    <row r="20" ht="16.5">
      <c r="B20" s="1205" t="s">
        <v>704</v>
      </c>
    </row>
    <row r="21" ht="24.75" customHeight="1" thickBot="1"/>
    <row r="22" spans="2:13" ht="27" customHeight="1" thickBot="1">
      <c r="B22" s="1257" t="s">
        <v>711</v>
      </c>
      <c r="F22" s="742" t="s">
        <v>602</v>
      </c>
      <c r="G22" s="1190" t="s">
        <v>603</v>
      </c>
      <c r="H22" s="1197" t="s">
        <v>604</v>
      </c>
      <c r="I22" s="1200"/>
      <c r="J22" s="1200"/>
      <c r="K22" s="1200"/>
      <c r="L22" s="1200"/>
      <c r="M22" s="1194" t="s">
        <v>191</v>
      </c>
    </row>
    <row r="23" spans="2:13" ht="23.25" customHeight="1" thickBot="1">
      <c r="B23" s="301"/>
      <c r="C23" s="746" t="s">
        <v>601</v>
      </c>
      <c r="D23" s="747" t="s">
        <v>696</v>
      </c>
      <c r="E23" s="270" t="s">
        <v>697</v>
      </c>
      <c r="F23" s="743" t="s">
        <v>605</v>
      </c>
      <c r="G23" s="1195" t="s">
        <v>606</v>
      </c>
      <c r="H23" s="1198">
        <f>(C24*10)*(365/35)/12</f>
        <v>36986.666666666664</v>
      </c>
      <c r="I23" s="62" t="s">
        <v>700</v>
      </c>
      <c r="J23" s="62"/>
      <c r="K23" s="62"/>
      <c r="L23" s="62"/>
      <c r="M23" s="1193">
        <f>(C24*10)*(365/35)</f>
        <v>443840</v>
      </c>
    </row>
    <row r="24" spans="1:14" ht="30" customHeight="1" thickBot="1">
      <c r="A24" s="1698" t="s">
        <v>710</v>
      </c>
      <c r="B24" s="1698"/>
      <c r="C24" s="1206">
        <f>B7</f>
        <v>4256</v>
      </c>
      <c r="D24" s="267">
        <f>C24*1.34</f>
        <v>5703.04</v>
      </c>
      <c r="E24" s="269">
        <f>C24*1.67</f>
        <v>7107.5199999999995</v>
      </c>
      <c r="F24" s="744" t="s">
        <v>607</v>
      </c>
      <c r="G24" s="945" t="s">
        <v>608</v>
      </c>
      <c r="H24" s="1191">
        <f>F29*(365/35)/12</f>
        <v>46899.09333333333</v>
      </c>
      <c r="I24" t="s">
        <v>701</v>
      </c>
      <c r="M24" s="1191">
        <f>F29*(365/35)</f>
        <v>562789.12</v>
      </c>
      <c r="N24" s="403"/>
    </row>
    <row r="25" spans="1:14" ht="30" customHeight="1" thickBot="1">
      <c r="A25" s="740"/>
      <c r="B25" s="740"/>
      <c r="C25" s="741"/>
      <c r="F25" s="745" t="s">
        <v>609</v>
      </c>
      <c r="G25" s="1196" t="s">
        <v>610</v>
      </c>
      <c r="H25" s="1199">
        <f>F28*(365/35)/12</f>
        <v>59252.63999999999</v>
      </c>
      <c r="I25" s="1201" t="s">
        <v>702</v>
      </c>
      <c r="J25" s="1201"/>
      <c r="K25" s="1201"/>
      <c r="L25" s="1201"/>
      <c r="M25" s="1192">
        <f>F28*(365/35)</f>
        <v>711031.6799999999</v>
      </c>
      <c r="N25" s="411"/>
    </row>
    <row r="26" spans="1:8" ht="30" customHeight="1">
      <c r="A26" s="944"/>
      <c r="B26" s="944"/>
      <c r="C26" s="741"/>
      <c r="F26" s="1187"/>
      <c r="G26" s="1187"/>
      <c r="H26" s="1188"/>
    </row>
    <row r="27" spans="1:5" ht="30" customHeight="1" hidden="1">
      <c r="A27" s="740"/>
      <c r="B27" s="740"/>
      <c r="C27" s="741" t="s">
        <v>605</v>
      </c>
      <c r="D27" t="s">
        <v>699</v>
      </c>
      <c r="E27" s="1189" t="s">
        <v>698</v>
      </c>
    </row>
    <row r="28" spans="3:12" ht="16.5" hidden="1">
      <c r="C28" s="411">
        <f>C24*10</f>
        <v>42560</v>
      </c>
      <c r="D28" s="411">
        <f>D24*2</f>
        <v>11406.08</v>
      </c>
      <c r="E28" s="411">
        <f>E24*2</f>
        <v>14215.039999999999</v>
      </c>
      <c r="F28" s="411">
        <f>C28+D28+E28</f>
        <v>68181.12</v>
      </c>
      <c r="G28">
        <f>F28*(365/35)</f>
        <v>711031.6799999999</v>
      </c>
      <c r="L28" s="411">
        <v>14</v>
      </c>
    </row>
    <row r="29" spans="3:12" ht="24.75" customHeight="1" hidden="1">
      <c r="C29">
        <f>C24*10</f>
        <v>42560</v>
      </c>
      <c r="D29" s="261">
        <f>D24*2</f>
        <v>11406.08</v>
      </c>
      <c r="F29" s="411">
        <f>C29+D29</f>
        <v>53966.08</v>
      </c>
      <c r="G29">
        <f>F29*(365/35)</f>
        <v>562789.12</v>
      </c>
      <c r="L29">
        <v>12</v>
      </c>
    </row>
  </sheetData>
  <sheetProtection/>
  <mergeCells count="1">
    <mergeCell ref="A24:B24"/>
  </mergeCells>
  <printOptions/>
  <pageMargins left="0.31496062992125984" right="0.11811023622047245" top="0.35433070866141736" bottom="0.15748031496062992" header="0.31496062992125984" footer="0.31496062992125984"/>
  <pageSetup fitToHeight="1" fitToWidth="1" horizontalDpi="600" verticalDpi="600" orientation="landscape" paperSize="9" r:id="rId3"/>
  <headerFooter>
    <oddHeader>&amp;R&amp;D&amp;T</oddHeader>
  </headerFooter>
  <legacyDrawing r:id="rId2"/>
</worksheet>
</file>

<file path=xl/worksheets/sheet9.xml><?xml version="1.0" encoding="utf-8"?>
<worksheet xmlns="http://schemas.openxmlformats.org/spreadsheetml/2006/main" xmlns:r="http://schemas.openxmlformats.org/officeDocument/2006/relationships">
  <dimension ref="A1:CH72"/>
  <sheetViews>
    <sheetView workbookViewId="0" topLeftCell="A4">
      <selection activeCell="D26" sqref="D26"/>
    </sheetView>
  </sheetViews>
  <sheetFormatPr defaultColWidth="9.00390625" defaultRowHeight="16.5"/>
  <cols>
    <col min="1" max="1" width="15.125" style="0" customWidth="1"/>
    <col min="2" max="2" width="9.625" style="0" customWidth="1"/>
    <col min="5" max="5" width="10.75390625" style="0" customWidth="1"/>
    <col min="6" max="8" width="11.50390625" style="0" customWidth="1"/>
    <col min="9" max="9" width="11.00390625" style="0" customWidth="1"/>
    <col min="10" max="10" width="9.625" style="0" customWidth="1"/>
    <col min="11" max="11" width="12.00390625" style="0" customWidth="1"/>
    <col min="12" max="12" width="10.00390625" style="0" customWidth="1"/>
    <col min="13" max="13" width="2.375" style="0" customWidth="1"/>
    <col min="14" max="14" width="7.50390625" style="0" customWidth="1"/>
    <col min="15" max="15" width="4.50390625" style="0" customWidth="1"/>
    <col min="16" max="16" width="4.125" style="0" customWidth="1"/>
    <col min="17" max="85" width="1.4921875" style="0" customWidth="1"/>
    <col min="86" max="86" width="1.875" style="0" customWidth="1"/>
  </cols>
  <sheetData>
    <row r="1" spans="2:18" ht="27.75">
      <c r="B1" s="273" t="s">
        <v>338</v>
      </c>
      <c r="Q1" s="248"/>
      <c r="R1" s="248" t="s">
        <v>444</v>
      </c>
    </row>
    <row r="2" spans="17:86" ht="16.5">
      <c r="Q2" s="1735">
        <v>1</v>
      </c>
      <c r="R2" s="1736"/>
      <c r="S2" s="1735">
        <v>2</v>
      </c>
      <c r="T2" s="1736"/>
      <c r="U2" s="1735">
        <v>3</v>
      </c>
      <c r="V2" s="1736"/>
      <c r="W2" s="1735">
        <v>4</v>
      </c>
      <c r="X2" s="1736"/>
      <c r="Y2" s="1735">
        <v>5</v>
      </c>
      <c r="Z2" s="1736"/>
      <c r="AA2" s="1735">
        <v>6</v>
      </c>
      <c r="AB2" s="1736"/>
      <c r="AC2" s="1735">
        <v>7</v>
      </c>
      <c r="AD2" s="1736"/>
      <c r="AE2" s="1735">
        <v>8</v>
      </c>
      <c r="AF2" s="1736"/>
      <c r="AG2" s="1735">
        <v>9</v>
      </c>
      <c r="AH2" s="1736"/>
      <c r="AI2" s="1735">
        <v>10</v>
      </c>
      <c r="AJ2" s="1736"/>
      <c r="AK2" s="1735">
        <v>11</v>
      </c>
      <c r="AL2" s="1736"/>
      <c r="AM2" s="1735">
        <v>12</v>
      </c>
      <c r="AN2" s="1736"/>
      <c r="AO2" s="1735">
        <v>13</v>
      </c>
      <c r="AP2" s="1736"/>
      <c r="AQ2" s="1735">
        <v>14</v>
      </c>
      <c r="AR2" s="1736"/>
      <c r="AS2" s="1735">
        <v>15</v>
      </c>
      <c r="AT2" s="1736"/>
      <c r="AU2" s="1735">
        <v>16</v>
      </c>
      <c r="AV2" s="1736"/>
      <c r="AW2" s="1735">
        <v>17</v>
      </c>
      <c r="AX2" s="1736"/>
      <c r="AY2" s="1735">
        <v>18</v>
      </c>
      <c r="AZ2" s="1736"/>
      <c r="BA2" s="1735">
        <v>19</v>
      </c>
      <c r="BB2" s="1736"/>
      <c r="BC2" s="1735">
        <v>20</v>
      </c>
      <c r="BD2" s="1736"/>
      <c r="BE2" s="1735">
        <v>21</v>
      </c>
      <c r="BF2" s="1736"/>
      <c r="BG2" s="1735">
        <v>22</v>
      </c>
      <c r="BH2" s="1736"/>
      <c r="BI2" s="1735">
        <v>23</v>
      </c>
      <c r="BJ2" s="1736"/>
      <c r="BK2" s="1735">
        <v>24</v>
      </c>
      <c r="BL2" s="1736"/>
      <c r="BM2" s="1735">
        <v>25</v>
      </c>
      <c r="BN2" s="1736"/>
      <c r="BO2" s="1735">
        <v>26</v>
      </c>
      <c r="BP2" s="1736"/>
      <c r="BQ2" s="1735">
        <v>27</v>
      </c>
      <c r="BR2" s="1736"/>
      <c r="BS2" s="1735">
        <v>28</v>
      </c>
      <c r="BT2" s="1736"/>
      <c r="BU2" s="1735">
        <v>29</v>
      </c>
      <c r="BV2" s="1736"/>
      <c r="BW2" s="1735">
        <v>30</v>
      </c>
      <c r="BX2" s="1736"/>
      <c r="BY2" s="1735">
        <v>31</v>
      </c>
      <c r="BZ2" s="1736"/>
      <c r="CA2" s="1735">
        <v>32</v>
      </c>
      <c r="CB2" s="1736"/>
      <c r="CC2" s="1735">
        <v>33</v>
      </c>
      <c r="CD2" s="1736"/>
      <c r="CE2" s="1735">
        <v>34</v>
      </c>
      <c r="CF2" s="1736"/>
      <c r="CG2" s="1735">
        <v>35</v>
      </c>
      <c r="CH2" s="1736"/>
    </row>
    <row r="3" spans="2:86" ht="21">
      <c r="B3" s="401" t="s">
        <v>276</v>
      </c>
      <c r="F3" t="s">
        <v>303</v>
      </c>
      <c r="P3" s="6" t="s">
        <v>78</v>
      </c>
      <c r="Q3" s="1733">
        <v>42412</v>
      </c>
      <c r="R3" s="1734"/>
      <c r="S3" s="1733">
        <v>42413</v>
      </c>
      <c r="T3" s="1734"/>
      <c r="U3" s="1733">
        <v>42414</v>
      </c>
      <c r="V3" s="1734"/>
      <c r="W3" s="1733">
        <v>42415</v>
      </c>
      <c r="X3" s="1734"/>
      <c r="Y3" s="1733">
        <v>42416</v>
      </c>
      <c r="Z3" s="1734"/>
      <c r="AA3" s="1733">
        <v>42417</v>
      </c>
      <c r="AB3" s="1734"/>
      <c r="AC3" s="1733">
        <v>42418</v>
      </c>
      <c r="AD3" s="1734"/>
      <c r="AE3" s="1733">
        <v>42419</v>
      </c>
      <c r="AF3" s="1734"/>
      <c r="AG3" s="1733">
        <v>42420</v>
      </c>
      <c r="AH3" s="1734"/>
      <c r="AI3" s="1733">
        <v>42421</v>
      </c>
      <c r="AJ3" s="1734"/>
      <c r="AK3" s="1733">
        <v>42422</v>
      </c>
      <c r="AL3" s="1734"/>
      <c r="AM3" s="1733">
        <v>42423</v>
      </c>
      <c r="AN3" s="1734"/>
      <c r="AO3" s="1733">
        <v>42424</v>
      </c>
      <c r="AP3" s="1734"/>
      <c r="AQ3" s="1733">
        <v>42425</v>
      </c>
      <c r="AR3" s="1734"/>
      <c r="AS3" s="1733">
        <v>42426</v>
      </c>
      <c r="AT3" s="1734"/>
      <c r="AU3" s="1733">
        <v>42427</v>
      </c>
      <c r="AV3" s="1734"/>
      <c r="AW3" s="1733">
        <v>42428</v>
      </c>
      <c r="AX3" s="1734"/>
      <c r="AY3" s="1733">
        <v>42429</v>
      </c>
      <c r="AZ3" s="1734"/>
      <c r="BA3" s="1733">
        <v>42430</v>
      </c>
      <c r="BB3" s="1734"/>
      <c r="BC3" s="1733">
        <v>42431</v>
      </c>
      <c r="BD3" s="1734"/>
      <c r="BE3" s="1733">
        <v>42432</v>
      </c>
      <c r="BF3" s="1734"/>
      <c r="BG3" s="1733">
        <v>42433</v>
      </c>
      <c r="BH3" s="1734"/>
      <c r="BI3" s="1733">
        <v>42434</v>
      </c>
      <c r="BJ3" s="1734"/>
      <c r="BK3" s="1733">
        <v>42435</v>
      </c>
      <c r="BL3" s="1734"/>
      <c r="BM3" s="1733">
        <v>42436</v>
      </c>
      <c r="BN3" s="1734"/>
      <c r="BO3" s="1733">
        <v>42437</v>
      </c>
      <c r="BP3" s="1734"/>
      <c r="BQ3" s="1733">
        <v>42438</v>
      </c>
      <c r="BR3" s="1734"/>
      <c r="BS3" s="1733">
        <v>42439</v>
      </c>
      <c r="BT3" s="1734"/>
      <c r="BU3" s="1733">
        <v>42440</v>
      </c>
      <c r="BV3" s="1734"/>
      <c r="BW3" s="1733">
        <v>42441</v>
      </c>
      <c r="BX3" s="1734"/>
      <c r="BY3" s="1733">
        <v>42442</v>
      </c>
      <c r="BZ3" s="1734"/>
      <c r="CA3" s="1731">
        <v>42443</v>
      </c>
      <c r="CB3" s="1732"/>
      <c r="CC3" s="1731">
        <v>42444</v>
      </c>
      <c r="CD3" s="1732"/>
      <c r="CE3" s="1731">
        <v>42445</v>
      </c>
      <c r="CF3" s="1732"/>
      <c r="CG3" s="1731">
        <v>42446</v>
      </c>
      <c r="CH3" s="1732"/>
    </row>
    <row r="4" spans="1:86" ht="16.5">
      <c r="A4" t="s">
        <v>283</v>
      </c>
      <c r="B4" t="s">
        <v>281</v>
      </c>
      <c r="F4" t="s">
        <v>302</v>
      </c>
      <c r="G4">
        <f>40*4+46</f>
        <v>206</v>
      </c>
      <c r="H4" t="s">
        <v>313</v>
      </c>
      <c r="P4" s="6" t="s">
        <v>79</v>
      </c>
      <c r="Q4" s="1727">
        <f>Q3</f>
        <v>42412</v>
      </c>
      <c r="R4" s="1728"/>
      <c r="S4" s="1727">
        <f>S3</f>
        <v>42413</v>
      </c>
      <c r="T4" s="1728"/>
      <c r="U4" s="1727">
        <f>U3</f>
        <v>42414</v>
      </c>
      <c r="V4" s="1728"/>
      <c r="W4" s="1727">
        <f>W3</f>
        <v>42415</v>
      </c>
      <c r="X4" s="1728"/>
      <c r="Y4" s="1727">
        <f>Y3</f>
        <v>42416</v>
      </c>
      <c r="Z4" s="1728"/>
      <c r="AA4" s="1727">
        <f>AA3</f>
        <v>42417</v>
      </c>
      <c r="AB4" s="1728"/>
      <c r="AC4" s="1727">
        <f>AC3</f>
        <v>42418</v>
      </c>
      <c r="AD4" s="1728"/>
      <c r="AE4" s="1727">
        <f>AE3</f>
        <v>42419</v>
      </c>
      <c r="AF4" s="1728"/>
      <c r="AG4" s="1727">
        <f>AG3</f>
        <v>42420</v>
      </c>
      <c r="AH4" s="1728"/>
      <c r="AI4" s="1727">
        <f>AI3</f>
        <v>42421</v>
      </c>
      <c r="AJ4" s="1728"/>
      <c r="AK4" s="1727">
        <f>AK3</f>
        <v>42422</v>
      </c>
      <c r="AL4" s="1728"/>
      <c r="AM4" s="1727">
        <f>AM3</f>
        <v>42423</v>
      </c>
      <c r="AN4" s="1728"/>
      <c r="AO4" s="1727">
        <f>AO3</f>
        <v>42424</v>
      </c>
      <c r="AP4" s="1728"/>
      <c r="AQ4" s="1727">
        <f>AQ3</f>
        <v>42425</v>
      </c>
      <c r="AR4" s="1728"/>
      <c r="AS4" s="1727">
        <f>AS3</f>
        <v>42426</v>
      </c>
      <c r="AT4" s="1728"/>
      <c r="AU4" s="1727">
        <f>AU3</f>
        <v>42427</v>
      </c>
      <c r="AV4" s="1728"/>
      <c r="AW4" s="1727">
        <f>AW3</f>
        <v>42428</v>
      </c>
      <c r="AX4" s="1728"/>
      <c r="AY4" s="1727">
        <f>AY3</f>
        <v>42429</v>
      </c>
      <c r="AZ4" s="1728"/>
      <c r="BA4" s="1727">
        <f>BA3</f>
        <v>42430</v>
      </c>
      <c r="BB4" s="1728"/>
      <c r="BC4" s="1727">
        <f>BC3</f>
        <v>42431</v>
      </c>
      <c r="BD4" s="1728"/>
      <c r="BE4" s="1727">
        <f>BE3</f>
        <v>42432</v>
      </c>
      <c r="BF4" s="1728"/>
      <c r="BG4" s="1727">
        <f>BG3</f>
        <v>42433</v>
      </c>
      <c r="BH4" s="1728"/>
      <c r="BI4" s="1727">
        <f>BI3</f>
        <v>42434</v>
      </c>
      <c r="BJ4" s="1728"/>
      <c r="BK4" s="1727">
        <f>BK3</f>
        <v>42435</v>
      </c>
      <c r="BL4" s="1728"/>
      <c r="BM4" s="1727">
        <f>BM3</f>
        <v>42436</v>
      </c>
      <c r="BN4" s="1728"/>
      <c r="BO4" s="1727">
        <f>BO3</f>
        <v>42437</v>
      </c>
      <c r="BP4" s="1728"/>
      <c r="BQ4" s="1727">
        <f>BQ3</f>
        <v>42438</v>
      </c>
      <c r="BR4" s="1728"/>
      <c r="BS4" s="1727">
        <f>BS3</f>
        <v>42439</v>
      </c>
      <c r="BT4" s="1728"/>
      <c r="BU4" s="1727">
        <f>BU3</f>
        <v>42440</v>
      </c>
      <c r="BV4" s="1728"/>
      <c r="BW4" s="1727">
        <f>BW3</f>
        <v>42441</v>
      </c>
      <c r="BX4" s="1728"/>
      <c r="BY4" s="1727">
        <f>BY3</f>
        <v>42442</v>
      </c>
      <c r="BZ4" s="1728"/>
      <c r="CA4" s="1727">
        <f>CA3</f>
        <v>42443</v>
      </c>
      <c r="CB4" s="1728"/>
      <c r="CC4" s="1727">
        <f>CC3</f>
        <v>42444</v>
      </c>
      <c r="CD4" s="1728"/>
      <c r="CE4" s="1727">
        <f>CE3</f>
        <v>42445</v>
      </c>
      <c r="CF4" s="1728"/>
      <c r="CG4" s="1727">
        <f>CG3</f>
        <v>42446</v>
      </c>
      <c r="CH4" s="1728"/>
    </row>
    <row r="5" spans="2:86" ht="16.5">
      <c r="B5" t="s">
        <v>277</v>
      </c>
      <c r="P5" s="7"/>
      <c r="Q5" s="1717"/>
      <c r="R5" s="1718"/>
      <c r="S5" s="1717"/>
      <c r="T5" s="1718"/>
      <c r="U5" s="1717"/>
      <c r="V5" s="1718"/>
      <c r="W5" s="1717"/>
      <c r="X5" s="1718"/>
      <c r="Y5" s="1717"/>
      <c r="Z5" s="1718"/>
      <c r="AA5" s="1717"/>
      <c r="AB5" s="1718"/>
      <c r="AC5" s="1717"/>
      <c r="AD5" s="1718"/>
      <c r="AE5" s="1717"/>
      <c r="AF5" s="1718"/>
      <c r="AG5" s="1717"/>
      <c r="AH5" s="1718"/>
      <c r="AI5" s="1717"/>
      <c r="AJ5" s="1718"/>
      <c r="AK5" s="1717"/>
      <c r="AL5" s="1718"/>
      <c r="AM5" s="1717"/>
      <c r="AN5" s="1718"/>
      <c r="AO5" s="1717"/>
      <c r="AP5" s="1718"/>
      <c r="AQ5" s="1717"/>
      <c r="AR5" s="1718"/>
      <c r="AS5" s="1717"/>
      <c r="AT5" s="1718"/>
      <c r="AU5" s="1717"/>
      <c r="AV5" s="1718"/>
      <c r="AW5" s="1717"/>
      <c r="AX5" s="1718"/>
      <c r="AY5" s="1717"/>
      <c r="AZ5" s="1718"/>
      <c r="BA5" s="1717"/>
      <c r="BB5" s="1718"/>
      <c r="BC5" s="1717"/>
      <c r="BD5" s="1718"/>
      <c r="BE5" s="1717"/>
      <c r="BF5" s="1718"/>
      <c r="BG5" s="1717"/>
      <c r="BH5" s="1718"/>
      <c r="BI5" s="1717"/>
      <c r="BJ5" s="1718"/>
      <c r="BK5" s="1717"/>
      <c r="BL5" s="1718"/>
      <c r="BM5" s="1721" t="s">
        <v>312</v>
      </c>
      <c r="BN5" s="1722"/>
      <c r="BO5" s="1721" t="s">
        <v>312</v>
      </c>
      <c r="BP5" s="1722"/>
      <c r="BQ5" s="1721" t="s">
        <v>312</v>
      </c>
      <c r="BR5" s="1722"/>
      <c r="BS5" s="1721" t="s">
        <v>312</v>
      </c>
      <c r="BT5" s="1722"/>
      <c r="BU5" s="1721" t="s">
        <v>312</v>
      </c>
      <c r="BV5" s="1722"/>
      <c r="BW5" s="1724"/>
      <c r="BX5" s="1725"/>
      <c r="BY5" s="1724"/>
      <c r="BZ5" s="1725"/>
      <c r="CA5" s="1721" t="s">
        <v>312</v>
      </c>
      <c r="CB5" s="1722"/>
      <c r="CC5" s="1724"/>
      <c r="CD5" s="1725"/>
      <c r="CE5" s="1724"/>
      <c r="CF5" s="1725"/>
      <c r="CG5" s="1719" t="s">
        <v>312</v>
      </c>
      <c r="CH5" s="1720"/>
    </row>
    <row r="6" spans="2:86" ht="16.5">
      <c r="B6" t="s">
        <v>278</v>
      </c>
      <c r="P6" s="10" t="s">
        <v>80</v>
      </c>
      <c r="Q6" s="1711" t="s">
        <v>81</v>
      </c>
      <c r="R6" s="1712"/>
      <c r="S6" s="1711" t="s">
        <v>82</v>
      </c>
      <c r="T6" s="1712"/>
      <c r="U6" s="1711" t="s">
        <v>82</v>
      </c>
      <c r="V6" s="1712"/>
      <c r="W6" s="1711" t="s">
        <v>81</v>
      </c>
      <c r="X6" s="1712"/>
      <c r="Y6" s="1711" t="s">
        <v>81</v>
      </c>
      <c r="Z6" s="1712"/>
      <c r="AA6" s="1711" t="s">
        <v>81</v>
      </c>
      <c r="AB6" s="1712"/>
      <c r="AC6" s="1711" t="s">
        <v>81</v>
      </c>
      <c r="AD6" s="1712"/>
      <c r="AE6" s="1711" t="s">
        <v>81</v>
      </c>
      <c r="AF6" s="1712"/>
      <c r="AG6" s="1711" t="s">
        <v>82</v>
      </c>
      <c r="AH6" s="1712"/>
      <c r="AI6" s="1711" t="s">
        <v>82</v>
      </c>
      <c r="AJ6" s="1712"/>
      <c r="AK6" s="1711" t="s">
        <v>81</v>
      </c>
      <c r="AL6" s="1712"/>
      <c r="AM6" s="1711" t="s">
        <v>81</v>
      </c>
      <c r="AN6" s="1712"/>
      <c r="AO6" s="1711" t="s">
        <v>81</v>
      </c>
      <c r="AP6" s="1712"/>
      <c r="AQ6" s="1711" t="s">
        <v>81</v>
      </c>
      <c r="AR6" s="1712"/>
      <c r="AS6" s="1711" t="s">
        <v>81</v>
      </c>
      <c r="AT6" s="1712"/>
      <c r="AU6" s="1711" t="s">
        <v>82</v>
      </c>
      <c r="AV6" s="1712"/>
      <c r="AW6" s="1711" t="s">
        <v>82</v>
      </c>
      <c r="AX6" s="1712"/>
      <c r="AY6" s="1711" t="s">
        <v>81</v>
      </c>
      <c r="AZ6" s="1712"/>
      <c r="BA6" s="1711" t="s">
        <v>173</v>
      </c>
      <c r="BB6" s="1712"/>
      <c r="BC6" s="1711" t="s">
        <v>173</v>
      </c>
      <c r="BD6" s="1712"/>
      <c r="BE6" s="1711" t="s">
        <v>173</v>
      </c>
      <c r="BF6" s="1712"/>
      <c r="BG6" s="1711" t="s">
        <v>173</v>
      </c>
      <c r="BH6" s="1712"/>
      <c r="BI6" s="1711" t="s">
        <v>82</v>
      </c>
      <c r="BJ6" s="1712"/>
      <c r="BK6" s="1711" t="s">
        <v>82</v>
      </c>
      <c r="BL6" s="1712"/>
      <c r="BM6" s="1713" t="s">
        <v>83</v>
      </c>
      <c r="BN6" s="1714"/>
      <c r="BO6" s="1713" t="s">
        <v>83</v>
      </c>
      <c r="BP6" s="1714"/>
      <c r="BQ6" s="1713" t="s">
        <v>83</v>
      </c>
      <c r="BR6" s="1714"/>
      <c r="BS6" s="1713" t="s">
        <v>83</v>
      </c>
      <c r="BT6" s="1714"/>
      <c r="BU6" s="1713" t="s">
        <v>83</v>
      </c>
      <c r="BV6" s="1714"/>
      <c r="BW6" s="1711" t="s">
        <v>82</v>
      </c>
      <c r="BX6" s="1712"/>
      <c r="BY6" s="1711" t="s">
        <v>82</v>
      </c>
      <c r="BZ6" s="1712"/>
      <c r="CA6" s="1713" t="s">
        <v>83</v>
      </c>
      <c r="CB6" s="1714"/>
      <c r="CC6" s="1711" t="s">
        <v>173</v>
      </c>
      <c r="CD6" s="1712"/>
      <c r="CE6" s="1711" t="s">
        <v>84</v>
      </c>
      <c r="CF6" s="1712"/>
      <c r="CG6" s="1711" t="s">
        <v>84</v>
      </c>
      <c r="CH6" s="1712"/>
    </row>
    <row r="7" spans="2:86" ht="16.5">
      <c r="B7" t="s">
        <v>280</v>
      </c>
      <c r="P7" s="10" t="s">
        <v>85</v>
      </c>
      <c r="Q7" s="1711" t="s">
        <v>86</v>
      </c>
      <c r="R7" s="1712"/>
      <c r="S7" s="1711"/>
      <c r="T7" s="1712"/>
      <c r="U7" s="1711"/>
      <c r="V7" s="1712"/>
      <c r="W7" s="1711" t="s">
        <v>86</v>
      </c>
      <c r="X7" s="1712"/>
      <c r="Y7" s="1711" t="s">
        <v>86</v>
      </c>
      <c r="Z7" s="1712"/>
      <c r="AA7" s="1711" t="s">
        <v>86</v>
      </c>
      <c r="AB7" s="1712"/>
      <c r="AC7" s="1711" t="s">
        <v>86</v>
      </c>
      <c r="AD7" s="1712"/>
      <c r="AE7" s="1711" t="s">
        <v>86</v>
      </c>
      <c r="AF7" s="1712"/>
      <c r="AG7" s="1711"/>
      <c r="AH7" s="1712"/>
      <c r="AI7" s="1711"/>
      <c r="AJ7" s="1712"/>
      <c r="AK7" s="1711" t="s">
        <v>86</v>
      </c>
      <c r="AL7" s="1712"/>
      <c r="AM7" s="1711" t="s">
        <v>86</v>
      </c>
      <c r="AN7" s="1712"/>
      <c r="AO7" s="1711" t="s">
        <v>86</v>
      </c>
      <c r="AP7" s="1712"/>
      <c r="AQ7" s="1711" t="s">
        <v>86</v>
      </c>
      <c r="AR7" s="1712"/>
      <c r="AS7" s="1711" t="s">
        <v>86</v>
      </c>
      <c r="AT7" s="1712"/>
      <c r="AU7" s="1711"/>
      <c r="AV7" s="1712"/>
      <c r="AW7" s="1711"/>
      <c r="AX7" s="1712"/>
      <c r="AY7" s="1711" t="s">
        <v>86</v>
      </c>
      <c r="AZ7" s="1712"/>
      <c r="BA7" s="1711" t="s">
        <v>174</v>
      </c>
      <c r="BB7" s="1712"/>
      <c r="BC7" s="1711" t="s">
        <v>174</v>
      </c>
      <c r="BD7" s="1712"/>
      <c r="BE7" s="1711" t="s">
        <v>174</v>
      </c>
      <c r="BF7" s="1712"/>
      <c r="BG7" s="1711" t="s">
        <v>174</v>
      </c>
      <c r="BH7" s="1712"/>
      <c r="BI7" s="1711"/>
      <c r="BJ7" s="1712"/>
      <c r="BK7" s="1711"/>
      <c r="BL7" s="1712"/>
      <c r="BM7" s="1713" t="s">
        <v>87</v>
      </c>
      <c r="BN7" s="1714"/>
      <c r="BO7" s="1713" t="s">
        <v>87</v>
      </c>
      <c r="BP7" s="1714"/>
      <c r="BQ7" s="1713" t="s">
        <v>87</v>
      </c>
      <c r="BR7" s="1714"/>
      <c r="BS7" s="1713" t="s">
        <v>87</v>
      </c>
      <c r="BT7" s="1714"/>
      <c r="BU7" s="1713" t="s">
        <v>87</v>
      </c>
      <c r="BV7" s="1714"/>
      <c r="BW7" s="1711"/>
      <c r="BX7" s="1712"/>
      <c r="BY7" s="1711"/>
      <c r="BZ7" s="1712"/>
      <c r="CA7" s="1713" t="s">
        <v>87</v>
      </c>
      <c r="CB7" s="1714"/>
      <c r="CC7" s="1711" t="s">
        <v>174</v>
      </c>
      <c r="CD7" s="1712"/>
      <c r="CE7" s="1711" t="s">
        <v>88</v>
      </c>
      <c r="CF7" s="1712"/>
      <c r="CG7" s="1711" t="s">
        <v>88</v>
      </c>
      <c r="CH7" s="1712"/>
    </row>
    <row r="8" spans="2:86" ht="16.5">
      <c r="B8" t="s">
        <v>279</v>
      </c>
      <c r="P8" s="10" t="s">
        <v>89</v>
      </c>
      <c r="Q8" s="1711" t="s">
        <v>90</v>
      </c>
      <c r="R8" s="1712"/>
      <c r="S8" s="1711"/>
      <c r="T8" s="1712"/>
      <c r="U8" s="1711"/>
      <c r="V8" s="1712"/>
      <c r="W8" s="1711" t="s">
        <v>90</v>
      </c>
      <c r="X8" s="1712"/>
      <c r="Y8" s="1711" t="s">
        <v>90</v>
      </c>
      <c r="Z8" s="1712"/>
      <c r="AA8" s="1711" t="s">
        <v>90</v>
      </c>
      <c r="AB8" s="1712"/>
      <c r="AC8" s="1711" t="s">
        <v>90</v>
      </c>
      <c r="AD8" s="1712"/>
      <c r="AE8" s="1711" t="s">
        <v>90</v>
      </c>
      <c r="AF8" s="1712"/>
      <c r="AG8" s="1711"/>
      <c r="AH8" s="1712"/>
      <c r="AI8" s="1711"/>
      <c r="AJ8" s="1712"/>
      <c r="AK8" s="1711" t="s">
        <v>90</v>
      </c>
      <c r="AL8" s="1712"/>
      <c r="AM8" s="1711" t="s">
        <v>90</v>
      </c>
      <c r="AN8" s="1712"/>
      <c r="AO8" s="1711" t="s">
        <v>90</v>
      </c>
      <c r="AP8" s="1712"/>
      <c r="AQ8" s="1711" t="s">
        <v>90</v>
      </c>
      <c r="AR8" s="1712"/>
      <c r="AS8" s="1711" t="s">
        <v>90</v>
      </c>
      <c r="AT8" s="1712"/>
      <c r="AU8" s="1711"/>
      <c r="AV8" s="1712"/>
      <c r="AW8" s="1711"/>
      <c r="AX8" s="1712"/>
      <c r="AY8" s="1711" t="s">
        <v>90</v>
      </c>
      <c r="AZ8" s="1712"/>
      <c r="BA8" s="1711" t="s">
        <v>90</v>
      </c>
      <c r="BB8" s="1712"/>
      <c r="BC8" s="1711" t="s">
        <v>90</v>
      </c>
      <c r="BD8" s="1712"/>
      <c r="BE8" s="1711" t="s">
        <v>90</v>
      </c>
      <c r="BF8" s="1712"/>
      <c r="BG8" s="1711" t="s">
        <v>90</v>
      </c>
      <c r="BH8" s="1712"/>
      <c r="BI8" s="1711"/>
      <c r="BJ8" s="1712"/>
      <c r="BK8" s="1711"/>
      <c r="BL8" s="1712"/>
      <c r="BM8" s="1713" t="s">
        <v>90</v>
      </c>
      <c r="BN8" s="1714"/>
      <c r="BO8" s="1713" t="s">
        <v>90</v>
      </c>
      <c r="BP8" s="1714"/>
      <c r="BQ8" s="1713" t="s">
        <v>90</v>
      </c>
      <c r="BR8" s="1714"/>
      <c r="BS8" s="1713" t="s">
        <v>90</v>
      </c>
      <c r="BT8" s="1714"/>
      <c r="BU8" s="1713" t="s">
        <v>90</v>
      </c>
      <c r="BV8" s="1714"/>
      <c r="BW8" s="1711"/>
      <c r="BX8" s="1712"/>
      <c r="BY8" s="1711"/>
      <c r="BZ8" s="1712"/>
      <c r="CA8" s="1713" t="s">
        <v>90</v>
      </c>
      <c r="CB8" s="1714"/>
      <c r="CC8" s="1711" t="s">
        <v>90</v>
      </c>
      <c r="CD8" s="1712"/>
      <c r="CE8" s="1711" t="s">
        <v>91</v>
      </c>
      <c r="CF8" s="1712"/>
      <c r="CG8" s="1711" t="s">
        <v>91</v>
      </c>
      <c r="CH8" s="1712"/>
    </row>
    <row r="9" spans="2:86" ht="16.5">
      <c r="B9" t="s">
        <v>282</v>
      </c>
      <c r="P9" s="10" t="s">
        <v>92</v>
      </c>
      <c r="Q9" s="1711" t="s">
        <v>93</v>
      </c>
      <c r="R9" s="1712"/>
      <c r="S9" s="1711" t="s">
        <v>94</v>
      </c>
      <c r="T9" s="1712"/>
      <c r="U9" s="1711" t="s">
        <v>94</v>
      </c>
      <c r="V9" s="1712"/>
      <c r="W9" s="1711" t="s">
        <v>93</v>
      </c>
      <c r="X9" s="1712"/>
      <c r="Y9" s="1711" t="s">
        <v>93</v>
      </c>
      <c r="Z9" s="1712"/>
      <c r="AA9" s="1711" t="s">
        <v>93</v>
      </c>
      <c r="AB9" s="1712"/>
      <c r="AC9" s="1711" t="s">
        <v>93</v>
      </c>
      <c r="AD9" s="1712"/>
      <c r="AE9" s="1711" t="s">
        <v>93</v>
      </c>
      <c r="AF9" s="1712"/>
      <c r="AG9" s="1711" t="s">
        <v>94</v>
      </c>
      <c r="AH9" s="1712"/>
      <c r="AI9" s="1711" t="s">
        <v>94</v>
      </c>
      <c r="AJ9" s="1712"/>
      <c r="AK9" s="1711" t="s">
        <v>93</v>
      </c>
      <c r="AL9" s="1712"/>
      <c r="AM9" s="1711" t="s">
        <v>93</v>
      </c>
      <c r="AN9" s="1712"/>
      <c r="AO9" s="1711" t="s">
        <v>93</v>
      </c>
      <c r="AP9" s="1712"/>
      <c r="AQ9" s="1711" t="s">
        <v>93</v>
      </c>
      <c r="AR9" s="1712"/>
      <c r="AS9" s="1711" t="s">
        <v>93</v>
      </c>
      <c r="AT9" s="1712"/>
      <c r="AU9" s="1711" t="s">
        <v>94</v>
      </c>
      <c r="AV9" s="1712"/>
      <c r="AW9" s="1711" t="s">
        <v>94</v>
      </c>
      <c r="AX9" s="1712"/>
      <c r="AY9" s="1711" t="s">
        <v>93</v>
      </c>
      <c r="AZ9" s="1712"/>
      <c r="BA9" s="1711" t="s">
        <v>93</v>
      </c>
      <c r="BB9" s="1712"/>
      <c r="BC9" s="1711" t="s">
        <v>93</v>
      </c>
      <c r="BD9" s="1712"/>
      <c r="BE9" s="1711" t="s">
        <v>93</v>
      </c>
      <c r="BF9" s="1712"/>
      <c r="BG9" s="1711" t="s">
        <v>93</v>
      </c>
      <c r="BH9" s="1712"/>
      <c r="BI9" s="1711" t="s">
        <v>94</v>
      </c>
      <c r="BJ9" s="1712"/>
      <c r="BK9" s="1711" t="s">
        <v>94</v>
      </c>
      <c r="BL9" s="1712"/>
      <c r="BM9" s="1713" t="s">
        <v>93</v>
      </c>
      <c r="BN9" s="1714"/>
      <c r="BO9" s="1713" t="s">
        <v>93</v>
      </c>
      <c r="BP9" s="1714"/>
      <c r="BQ9" s="1713" t="s">
        <v>93</v>
      </c>
      <c r="BR9" s="1714"/>
      <c r="BS9" s="1713" t="s">
        <v>93</v>
      </c>
      <c r="BT9" s="1714"/>
      <c r="BU9" s="1713" t="s">
        <v>93</v>
      </c>
      <c r="BV9" s="1714"/>
      <c r="BW9" s="1711" t="s">
        <v>94</v>
      </c>
      <c r="BX9" s="1712"/>
      <c r="BY9" s="1711" t="s">
        <v>94</v>
      </c>
      <c r="BZ9" s="1712"/>
      <c r="CA9" s="1713" t="s">
        <v>93</v>
      </c>
      <c r="CB9" s="1714"/>
      <c r="CC9" s="1711" t="s">
        <v>93</v>
      </c>
      <c r="CD9" s="1712"/>
      <c r="CE9" s="1711" t="s">
        <v>95</v>
      </c>
      <c r="CF9" s="1712"/>
      <c r="CG9" s="1711" t="s">
        <v>95</v>
      </c>
      <c r="CH9" s="1712"/>
    </row>
    <row r="10" spans="2:86" ht="16.5">
      <c r="B10" t="s">
        <v>327</v>
      </c>
      <c r="P10" s="13"/>
      <c r="Q10" s="1705">
        <v>1</v>
      </c>
      <c r="R10" s="1706"/>
      <c r="S10" s="1705"/>
      <c r="T10" s="1706"/>
      <c r="U10" s="1705"/>
      <c r="V10" s="1706"/>
      <c r="W10" s="1705">
        <v>2</v>
      </c>
      <c r="X10" s="1706"/>
      <c r="Y10" s="1705">
        <v>3</v>
      </c>
      <c r="Z10" s="1706"/>
      <c r="AA10" s="1705">
        <v>4</v>
      </c>
      <c r="AB10" s="1706"/>
      <c r="AC10" s="1705">
        <v>5</v>
      </c>
      <c r="AD10" s="1706"/>
      <c r="AE10" s="1705">
        <v>6</v>
      </c>
      <c r="AF10" s="1706"/>
      <c r="AG10" s="1705"/>
      <c r="AH10" s="1706"/>
      <c r="AI10" s="1705"/>
      <c r="AJ10" s="1706"/>
      <c r="AK10" s="1705">
        <v>7</v>
      </c>
      <c r="AL10" s="1706"/>
      <c r="AM10" s="1705">
        <v>8</v>
      </c>
      <c r="AN10" s="1706"/>
      <c r="AO10" s="1705">
        <v>9</v>
      </c>
      <c r="AP10" s="1706"/>
      <c r="AQ10" s="1705">
        <v>10</v>
      </c>
      <c r="AR10" s="1706"/>
      <c r="AS10" s="1705">
        <v>11</v>
      </c>
      <c r="AT10" s="1706"/>
      <c r="AU10" s="1705"/>
      <c r="AV10" s="1706"/>
      <c r="AW10" s="1705"/>
      <c r="AX10" s="1706"/>
      <c r="AY10" s="1705">
        <v>12</v>
      </c>
      <c r="AZ10" s="1706"/>
      <c r="BA10" s="1705">
        <v>13</v>
      </c>
      <c r="BB10" s="1706"/>
      <c r="BC10" s="1705">
        <v>14</v>
      </c>
      <c r="BD10" s="1706"/>
      <c r="BE10" s="1705">
        <v>15</v>
      </c>
      <c r="BF10" s="1706"/>
      <c r="BG10" s="1705">
        <v>16</v>
      </c>
      <c r="BH10" s="1706"/>
      <c r="BI10" s="1705"/>
      <c r="BJ10" s="1706"/>
      <c r="BK10" s="1705"/>
      <c r="BL10" s="1706"/>
      <c r="BM10" s="1707">
        <v>2</v>
      </c>
      <c r="BN10" s="1708"/>
      <c r="BO10" s="1707">
        <v>4</v>
      </c>
      <c r="BP10" s="1708"/>
      <c r="BQ10" s="1707">
        <v>6</v>
      </c>
      <c r="BR10" s="1708"/>
      <c r="BS10" s="1707">
        <v>8</v>
      </c>
      <c r="BT10" s="1708"/>
      <c r="BU10" s="1707">
        <v>10</v>
      </c>
      <c r="BV10" s="1708"/>
      <c r="BW10" s="1705"/>
      <c r="BX10" s="1706"/>
      <c r="BY10" s="1705"/>
      <c r="BZ10" s="1706"/>
      <c r="CA10" s="1707">
        <v>12</v>
      </c>
      <c r="CB10" s="1708"/>
      <c r="CC10" s="1705">
        <v>17</v>
      </c>
      <c r="CD10" s="1706"/>
      <c r="CE10" s="1705">
        <v>18</v>
      </c>
      <c r="CF10" s="1706"/>
      <c r="CG10" s="1709" t="s">
        <v>339</v>
      </c>
      <c r="CH10" s="1710"/>
    </row>
    <row r="11" spans="14:86" ht="16.5">
      <c r="N11" s="284" t="s">
        <v>308</v>
      </c>
      <c r="O11" s="64">
        <f>SUM(Q11:BZ11)</f>
        <v>168</v>
      </c>
      <c r="P11" s="406" t="s">
        <v>305</v>
      </c>
      <c r="Q11" s="1741">
        <v>8</v>
      </c>
      <c r="R11" s="1742"/>
      <c r="S11" s="1741"/>
      <c r="T11" s="1742"/>
      <c r="U11" s="1741"/>
      <c r="V11" s="1742"/>
      <c r="W11" s="1741">
        <v>8</v>
      </c>
      <c r="X11" s="1742"/>
      <c r="Y11" s="1741">
        <v>8</v>
      </c>
      <c r="Z11" s="1742"/>
      <c r="AA11" s="1741">
        <v>8</v>
      </c>
      <c r="AB11" s="1742"/>
      <c r="AC11" s="1741">
        <v>8</v>
      </c>
      <c r="AD11" s="1742"/>
      <c r="AE11" s="1741">
        <v>8</v>
      </c>
      <c r="AF11" s="1742"/>
      <c r="AG11" s="1741"/>
      <c r="AH11" s="1742"/>
      <c r="AI11" s="1741"/>
      <c r="AJ11" s="1742"/>
      <c r="AK11" s="1741">
        <v>8</v>
      </c>
      <c r="AL11" s="1742"/>
      <c r="AM11" s="1741">
        <v>8</v>
      </c>
      <c r="AN11" s="1742"/>
      <c r="AO11" s="1741">
        <v>8</v>
      </c>
      <c r="AP11" s="1742"/>
      <c r="AQ11" s="1741">
        <v>8</v>
      </c>
      <c r="AR11" s="1742"/>
      <c r="AS11" s="1741">
        <v>8</v>
      </c>
      <c r="AT11" s="1742"/>
      <c r="AU11" s="1741"/>
      <c r="AV11" s="1742"/>
      <c r="AW11" s="1741"/>
      <c r="AX11" s="1742"/>
      <c r="AY11" s="1741">
        <v>8</v>
      </c>
      <c r="AZ11" s="1742"/>
      <c r="BA11" s="1699">
        <v>8</v>
      </c>
      <c r="BB11" s="1700"/>
      <c r="BC11" s="1699">
        <v>8</v>
      </c>
      <c r="BD11" s="1700"/>
      <c r="BE11" s="1699">
        <v>8</v>
      </c>
      <c r="BF11" s="1700"/>
      <c r="BG11" s="1699">
        <v>8</v>
      </c>
      <c r="BH11" s="1700"/>
      <c r="BI11" s="1699"/>
      <c r="BJ11" s="1700"/>
      <c r="BK11" s="1699"/>
      <c r="BL11" s="1700"/>
      <c r="BM11" s="1699">
        <v>8</v>
      </c>
      <c r="BN11" s="1700"/>
      <c r="BO11" s="1699">
        <v>8</v>
      </c>
      <c r="BP11" s="1700"/>
      <c r="BQ11" s="1699">
        <v>8</v>
      </c>
      <c r="BR11" s="1700"/>
      <c r="BS11" s="1699">
        <v>8</v>
      </c>
      <c r="BT11" s="1700"/>
      <c r="BU11" s="1699">
        <v>8</v>
      </c>
      <c r="BV11" s="1700"/>
      <c r="BW11" s="1699"/>
      <c r="BX11" s="1700"/>
      <c r="BY11" s="1699"/>
      <c r="BZ11" s="1700"/>
      <c r="CA11" s="1699">
        <v>8</v>
      </c>
      <c r="CB11" s="1700"/>
      <c r="CC11" s="1699">
        <v>8</v>
      </c>
      <c r="CD11" s="1700"/>
      <c r="CE11" s="1699">
        <v>8</v>
      </c>
      <c r="CF11" s="1700"/>
      <c r="CG11" s="1699">
        <v>8</v>
      </c>
      <c r="CH11" s="1702"/>
    </row>
    <row r="12" spans="1:52" ht="16.5">
      <c r="A12" t="s">
        <v>284</v>
      </c>
      <c r="B12" t="s">
        <v>277</v>
      </c>
      <c r="N12" s="284" t="s">
        <v>309</v>
      </c>
      <c r="O12" s="64">
        <f>SUM(Q12:BX12)</f>
        <v>0</v>
      </c>
      <c r="P12" s="407" t="s">
        <v>306</v>
      </c>
      <c r="Q12" s="1699"/>
      <c r="R12" s="1700"/>
      <c r="S12" s="1699"/>
      <c r="T12" s="1700"/>
      <c r="U12" s="1699"/>
      <c r="V12" s="1700"/>
      <c r="W12" s="1699"/>
      <c r="X12" s="1700"/>
      <c r="Y12" s="1699"/>
      <c r="Z12" s="1700"/>
      <c r="AA12" s="1699"/>
      <c r="AB12" s="1700"/>
      <c r="AC12" s="1699"/>
      <c r="AD12" s="1700"/>
      <c r="AE12" s="1699"/>
      <c r="AF12" s="1700"/>
      <c r="AG12" s="1699"/>
      <c r="AH12" s="1700"/>
      <c r="AI12" s="1699"/>
      <c r="AJ12" s="1700"/>
      <c r="AK12" s="1699"/>
      <c r="AL12" s="1700"/>
      <c r="AM12" s="1699"/>
      <c r="AN12" s="1700"/>
      <c r="AO12" s="1699"/>
      <c r="AP12" s="1700"/>
      <c r="AQ12" s="1699"/>
      <c r="AR12" s="1700"/>
      <c r="AS12" s="1699"/>
      <c r="AT12" s="1700"/>
      <c r="AU12" s="1699"/>
      <c r="AV12" s="1700"/>
      <c r="AW12" s="1699"/>
      <c r="AX12" s="1700"/>
      <c r="AY12" s="1701"/>
      <c r="AZ12" s="1701"/>
    </row>
    <row r="13" spans="2:19" ht="16.5">
      <c r="B13" t="s">
        <v>311</v>
      </c>
      <c r="N13" s="284" t="s">
        <v>310</v>
      </c>
      <c r="O13" s="64">
        <f>O11+O12</f>
        <v>168</v>
      </c>
      <c r="S13" t="s">
        <v>327</v>
      </c>
    </row>
    <row r="14" spans="2:19" ht="19.5">
      <c r="B14" s="405"/>
      <c r="G14" s="402"/>
      <c r="S14" t="s">
        <v>329</v>
      </c>
    </row>
    <row r="16" spans="3:18" ht="21.75" thickBot="1">
      <c r="C16" s="403"/>
      <c r="F16" s="545" t="s">
        <v>445</v>
      </c>
      <c r="G16" s="545" t="s">
        <v>446</v>
      </c>
      <c r="H16" s="545" t="s">
        <v>447</v>
      </c>
      <c r="I16" s="545" t="s">
        <v>448</v>
      </c>
      <c r="J16" s="545" t="s">
        <v>449</v>
      </c>
      <c r="R16" s="248" t="s">
        <v>333</v>
      </c>
    </row>
    <row r="17" spans="1:86" ht="16.5">
      <c r="A17" s="439" t="s">
        <v>300</v>
      </c>
      <c r="B17" s="442" t="s">
        <v>301</v>
      </c>
      <c r="C17" s="448">
        <f>6*60/50</f>
        <v>7.2</v>
      </c>
      <c r="D17" s="443" t="s">
        <v>31</v>
      </c>
      <c r="E17">
        <v>1</v>
      </c>
      <c r="F17" s="419" t="s">
        <v>285</v>
      </c>
      <c r="G17" s="419" t="s">
        <v>285</v>
      </c>
      <c r="H17" s="419" t="s">
        <v>285</v>
      </c>
      <c r="I17" s="419" t="s">
        <v>285</v>
      </c>
      <c r="J17" s="419" t="s">
        <v>285</v>
      </c>
      <c r="Q17" s="1735">
        <v>1</v>
      </c>
      <c r="R17" s="1736"/>
      <c r="S17" s="1735">
        <v>2</v>
      </c>
      <c r="T17" s="1736"/>
      <c r="U17" s="1735">
        <v>3</v>
      </c>
      <c r="V17" s="1736"/>
      <c r="W17" s="1735">
        <v>4</v>
      </c>
      <c r="X17" s="1736"/>
      <c r="Y17" s="1735">
        <v>5</v>
      </c>
      <c r="Z17" s="1736"/>
      <c r="AA17" s="1735">
        <v>6</v>
      </c>
      <c r="AB17" s="1736"/>
      <c r="AC17" s="1735">
        <v>7</v>
      </c>
      <c r="AD17" s="1736"/>
      <c r="AE17" s="1735">
        <v>8</v>
      </c>
      <c r="AF17" s="1736"/>
      <c r="AG17" s="1735">
        <v>9</v>
      </c>
      <c r="AH17" s="1736"/>
      <c r="AI17" s="1735">
        <v>10</v>
      </c>
      <c r="AJ17" s="1736"/>
      <c r="AK17" s="1735">
        <v>11</v>
      </c>
      <c r="AL17" s="1736"/>
      <c r="AM17" s="1735">
        <v>12</v>
      </c>
      <c r="AN17" s="1736"/>
      <c r="AO17" s="1735">
        <v>13</v>
      </c>
      <c r="AP17" s="1736"/>
      <c r="AQ17" s="1735">
        <v>14</v>
      </c>
      <c r="AR17" s="1736"/>
      <c r="AS17" s="1735">
        <v>15</v>
      </c>
      <c r="AT17" s="1736"/>
      <c r="AU17" s="1735">
        <v>16</v>
      </c>
      <c r="AV17" s="1736"/>
      <c r="AW17" s="1735">
        <v>17</v>
      </c>
      <c r="AX17" s="1736"/>
      <c r="AY17" s="1735">
        <v>18</v>
      </c>
      <c r="AZ17" s="1736"/>
      <c r="BA17" s="1735">
        <v>19</v>
      </c>
      <c r="BB17" s="1736"/>
      <c r="BC17" s="1735">
        <v>20</v>
      </c>
      <c r="BD17" s="1736"/>
      <c r="BE17" s="1735">
        <v>21</v>
      </c>
      <c r="BF17" s="1736"/>
      <c r="BG17" s="1735">
        <v>22</v>
      </c>
      <c r="BH17" s="1736"/>
      <c r="BI17" s="1735">
        <v>23</v>
      </c>
      <c r="BJ17" s="1736"/>
      <c r="BK17" s="1735">
        <v>24</v>
      </c>
      <c r="BL17" s="1736"/>
      <c r="BM17" s="1735">
        <v>25</v>
      </c>
      <c r="BN17" s="1736"/>
      <c r="BO17" s="1735">
        <v>26</v>
      </c>
      <c r="BP17" s="1736"/>
      <c r="BQ17" s="1735">
        <v>27</v>
      </c>
      <c r="BR17" s="1736"/>
      <c r="BS17" s="1735">
        <v>28</v>
      </c>
      <c r="BT17" s="1736"/>
      <c r="BU17" s="1735">
        <v>29</v>
      </c>
      <c r="BV17" s="1736"/>
      <c r="BW17" s="1735">
        <v>30</v>
      </c>
      <c r="BX17" s="1736"/>
      <c r="BY17" s="1735">
        <v>31</v>
      </c>
      <c r="BZ17" s="1736"/>
      <c r="CA17" s="1735">
        <v>32</v>
      </c>
      <c r="CB17" s="1736"/>
      <c r="CC17" s="1735">
        <v>33</v>
      </c>
      <c r="CD17" s="1736"/>
      <c r="CE17" s="1735">
        <v>34</v>
      </c>
      <c r="CF17" s="1736"/>
      <c r="CG17" s="1735">
        <v>35</v>
      </c>
      <c r="CH17" s="1736"/>
    </row>
    <row r="18" spans="1:86" ht="16.5">
      <c r="A18" s="440" t="s">
        <v>298</v>
      </c>
      <c r="B18" s="444" t="s">
        <v>299</v>
      </c>
      <c r="C18" s="449">
        <f>7*60/50</f>
        <v>8.4</v>
      </c>
      <c r="D18" s="445" t="s">
        <v>31</v>
      </c>
      <c r="E18">
        <v>2</v>
      </c>
      <c r="F18" s="419" t="s">
        <v>285</v>
      </c>
      <c r="G18" s="419" t="s">
        <v>285</v>
      </c>
      <c r="H18" s="419" t="s">
        <v>285</v>
      </c>
      <c r="I18" s="419" t="s">
        <v>285</v>
      </c>
      <c r="J18" s="419" t="s">
        <v>285</v>
      </c>
      <c r="P18" s="6" t="s">
        <v>78</v>
      </c>
      <c r="Q18" s="1733">
        <v>42412</v>
      </c>
      <c r="R18" s="1734"/>
      <c r="S18" s="1733">
        <v>42413</v>
      </c>
      <c r="T18" s="1734"/>
      <c r="U18" s="1733">
        <v>42414</v>
      </c>
      <c r="V18" s="1734"/>
      <c r="W18" s="1733">
        <v>42415</v>
      </c>
      <c r="X18" s="1734"/>
      <c r="Y18" s="1733">
        <v>42416</v>
      </c>
      <c r="Z18" s="1734"/>
      <c r="AA18" s="1733">
        <v>42417</v>
      </c>
      <c r="AB18" s="1734"/>
      <c r="AC18" s="1733">
        <v>42418</v>
      </c>
      <c r="AD18" s="1734"/>
      <c r="AE18" s="1733">
        <v>42419</v>
      </c>
      <c r="AF18" s="1734"/>
      <c r="AG18" s="1733">
        <v>42420</v>
      </c>
      <c r="AH18" s="1734"/>
      <c r="AI18" s="1733">
        <v>42421</v>
      </c>
      <c r="AJ18" s="1734"/>
      <c r="AK18" s="1733">
        <v>42422</v>
      </c>
      <c r="AL18" s="1734"/>
      <c r="AM18" s="1733">
        <v>42423</v>
      </c>
      <c r="AN18" s="1734"/>
      <c r="AO18" s="1733">
        <v>42424</v>
      </c>
      <c r="AP18" s="1734"/>
      <c r="AQ18" s="1733">
        <v>42425</v>
      </c>
      <c r="AR18" s="1734"/>
      <c r="AS18" s="1733">
        <v>42426</v>
      </c>
      <c r="AT18" s="1734"/>
      <c r="AU18" s="1733">
        <v>42427</v>
      </c>
      <c r="AV18" s="1734"/>
      <c r="AW18" s="1733">
        <v>42428</v>
      </c>
      <c r="AX18" s="1734"/>
      <c r="AY18" s="1733">
        <v>42429</v>
      </c>
      <c r="AZ18" s="1734"/>
      <c r="BA18" s="1733">
        <v>42430</v>
      </c>
      <c r="BB18" s="1734"/>
      <c r="BC18" s="1733">
        <v>42431</v>
      </c>
      <c r="BD18" s="1734"/>
      <c r="BE18" s="1733">
        <v>42432</v>
      </c>
      <c r="BF18" s="1734"/>
      <c r="BG18" s="1733">
        <v>42433</v>
      </c>
      <c r="BH18" s="1734"/>
      <c r="BI18" s="1733">
        <v>42434</v>
      </c>
      <c r="BJ18" s="1734"/>
      <c r="BK18" s="1733">
        <v>42435</v>
      </c>
      <c r="BL18" s="1734"/>
      <c r="BM18" s="1733">
        <v>42436</v>
      </c>
      <c r="BN18" s="1734"/>
      <c r="BO18" s="1733">
        <v>42437</v>
      </c>
      <c r="BP18" s="1734"/>
      <c r="BQ18" s="1733">
        <v>42438</v>
      </c>
      <c r="BR18" s="1734"/>
      <c r="BS18" s="1733">
        <v>42439</v>
      </c>
      <c r="BT18" s="1734"/>
      <c r="BU18" s="1733">
        <v>42440</v>
      </c>
      <c r="BV18" s="1734"/>
      <c r="BW18" s="1733">
        <v>42441</v>
      </c>
      <c r="BX18" s="1734"/>
      <c r="BY18" s="1733">
        <v>42442</v>
      </c>
      <c r="BZ18" s="1734"/>
      <c r="CA18" s="1731">
        <v>42443</v>
      </c>
      <c r="CB18" s="1732"/>
      <c r="CC18" s="1731">
        <v>42444</v>
      </c>
      <c r="CD18" s="1732"/>
      <c r="CE18" s="1731">
        <v>42445</v>
      </c>
      <c r="CF18" s="1732"/>
      <c r="CG18" s="1731">
        <v>42446</v>
      </c>
      <c r="CH18" s="1732"/>
    </row>
    <row r="19" spans="1:86" ht="16.5">
      <c r="A19" s="440" t="s">
        <v>291</v>
      </c>
      <c r="B19" s="444" t="s">
        <v>292</v>
      </c>
      <c r="C19" s="449">
        <f>8*60/50</f>
        <v>9.6</v>
      </c>
      <c r="D19" s="445" t="s">
        <v>31</v>
      </c>
      <c r="E19">
        <v>3</v>
      </c>
      <c r="F19" s="419" t="s">
        <v>285</v>
      </c>
      <c r="G19" s="419" t="s">
        <v>285</v>
      </c>
      <c r="H19" s="419" t="s">
        <v>285</v>
      </c>
      <c r="I19" s="419" t="s">
        <v>285</v>
      </c>
      <c r="J19" s="419" t="s">
        <v>285</v>
      </c>
      <c r="P19" s="6" t="s">
        <v>79</v>
      </c>
      <c r="Q19" s="1727">
        <f>Q18</f>
        <v>42412</v>
      </c>
      <c r="R19" s="1728"/>
      <c r="S19" s="1727">
        <f>S18</f>
        <v>42413</v>
      </c>
      <c r="T19" s="1728"/>
      <c r="U19" s="1727">
        <f>U18</f>
        <v>42414</v>
      </c>
      <c r="V19" s="1728"/>
      <c r="W19" s="1727">
        <f>W18</f>
        <v>42415</v>
      </c>
      <c r="X19" s="1728"/>
      <c r="Y19" s="1727">
        <f>Y18</f>
        <v>42416</v>
      </c>
      <c r="Z19" s="1728"/>
      <c r="AA19" s="1727">
        <f>AA18</f>
        <v>42417</v>
      </c>
      <c r="AB19" s="1728"/>
      <c r="AC19" s="1727">
        <f>AC18</f>
        <v>42418</v>
      </c>
      <c r="AD19" s="1728"/>
      <c r="AE19" s="1727">
        <f>AE18</f>
        <v>42419</v>
      </c>
      <c r="AF19" s="1728"/>
      <c r="AG19" s="1727">
        <f>AG18</f>
        <v>42420</v>
      </c>
      <c r="AH19" s="1728"/>
      <c r="AI19" s="1727">
        <f>AI18</f>
        <v>42421</v>
      </c>
      <c r="AJ19" s="1728"/>
      <c r="AK19" s="1727">
        <f>AK18</f>
        <v>42422</v>
      </c>
      <c r="AL19" s="1728"/>
      <c r="AM19" s="1727">
        <f>AM18</f>
        <v>42423</v>
      </c>
      <c r="AN19" s="1728"/>
      <c r="AO19" s="1727">
        <f>AO18</f>
        <v>42424</v>
      </c>
      <c r="AP19" s="1728"/>
      <c r="AQ19" s="1727">
        <f>AQ18</f>
        <v>42425</v>
      </c>
      <c r="AR19" s="1728"/>
      <c r="AS19" s="1727">
        <f>AS18</f>
        <v>42426</v>
      </c>
      <c r="AT19" s="1728"/>
      <c r="AU19" s="1727">
        <f>AU18</f>
        <v>42427</v>
      </c>
      <c r="AV19" s="1728"/>
      <c r="AW19" s="1727">
        <f>AW18</f>
        <v>42428</v>
      </c>
      <c r="AX19" s="1728"/>
      <c r="AY19" s="1727">
        <f>AY18</f>
        <v>42429</v>
      </c>
      <c r="AZ19" s="1728"/>
      <c r="BA19" s="1727">
        <f>BA18</f>
        <v>42430</v>
      </c>
      <c r="BB19" s="1728"/>
      <c r="BC19" s="1727">
        <f>BC18</f>
        <v>42431</v>
      </c>
      <c r="BD19" s="1728"/>
      <c r="BE19" s="1727">
        <f>BE18</f>
        <v>42432</v>
      </c>
      <c r="BF19" s="1728"/>
      <c r="BG19" s="1727">
        <f>BG18</f>
        <v>42433</v>
      </c>
      <c r="BH19" s="1728"/>
      <c r="BI19" s="1727">
        <f>BI18</f>
        <v>42434</v>
      </c>
      <c r="BJ19" s="1728"/>
      <c r="BK19" s="1727">
        <f>BK18</f>
        <v>42435</v>
      </c>
      <c r="BL19" s="1728"/>
      <c r="BM19" s="1727">
        <f>BM18</f>
        <v>42436</v>
      </c>
      <c r="BN19" s="1728"/>
      <c r="BO19" s="1727">
        <f>BO18</f>
        <v>42437</v>
      </c>
      <c r="BP19" s="1728"/>
      <c r="BQ19" s="1727">
        <f>BQ18</f>
        <v>42438</v>
      </c>
      <c r="BR19" s="1728"/>
      <c r="BS19" s="1727">
        <f>BS18</f>
        <v>42439</v>
      </c>
      <c r="BT19" s="1728"/>
      <c r="BU19" s="1727">
        <f>BU18</f>
        <v>42440</v>
      </c>
      <c r="BV19" s="1728"/>
      <c r="BW19" s="1727">
        <f>BW18</f>
        <v>42441</v>
      </c>
      <c r="BX19" s="1728"/>
      <c r="BY19" s="1727">
        <f>BY18</f>
        <v>42442</v>
      </c>
      <c r="BZ19" s="1728"/>
      <c r="CA19" s="1727">
        <f>CA18</f>
        <v>42443</v>
      </c>
      <c r="CB19" s="1728"/>
      <c r="CC19" s="1727">
        <f>CC18</f>
        <v>42444</v>
      </c>
      <c r="CD19" s="1728"/>
      <c r="CE19" s="1727">
        <f>CE18</f>
        <v>42445</v>
      </c>
      <c r="CF19" s="1728"/>
      <c r="CG19" s="1727">
        <f>CG18</f>
        <v>42446</v>
      </c>
      <c r="CH19" s="1728"/>
    </row>
    <row r="20" spans="1:86" ht="16.5">
      <c r="A20" s="440" t="s">
        <v>293</v>
      </c>
      <c r="B20" s="444" t="s">
        <v>294</v>
      </c>
      <c r="C20" s="449">
        <f>10*60/50</f>
        <v>12</v>
      </c>
      <c r="D20" s="445" t="s">
        <v>31</v>
      </c>
      <c r="E20">
        <v>4</v>
      </c>
      <c r="F20" s="419" t="s">
        <v>285</v>
      </c>
      <c r="G20" s="419" t="s">
        <v>285</v>
      </c>
      <c r="H20" s="419" t="s">
        <v>285</v>
      </c>
      <c r="I20" s="419" t="s">
        <v>285</v>
      </c>
      <c r="J20" s="419" t="s">
        <v>285</v>
      </c>
      <c r="P20" s="7"/>
      <c r="Q20" s="1717"/>
      <c r="R20" s="1718"/>
      <c r="S20" s="1717"/>
      <c r="T20" s="1718"/>
      <c r="U20" s="1717"/>
      <c r="V20" s="1718"/>
      <c r="W20" s="1717"/>
      <c r="X20" s="1718"/>
      <c r="Y20" s="1717"/>
      <c r="Z20" s="1718"/>
      <c r="AA20" s="1717"/>
      <c r="AB20" s="1718"/>
      <c r="AC20" s="1717"/>
      <c r="AD20" s="1718"/>
      <c r="AE20" s="1717"/>
      <c r="AF20" s="1718"/>
      <c r="AG20" s="1717"/>
      <c r="AH20" s="1718"/>
      <c r="AI20" s="1717"/>
      <c r="AJ20" s="1718"/>
      <c r="AK20" s="1717"/>
      <c r="AL20" s="1718"/>
      <c r="AM20" s="1717"/>
      <c r="AN20" s="1718"/>
      <c r="AO20" s="1717"/>
      <c r="AP20" s="1718"/>
      <c r="AQ20" s="1717"/>
      <c r="AR20" s="1718"/>
      <c r="AS20" s="1717"/>
      <c r="AT20" s="1718"/>
      <c r="AU20" s="1717"/>
      <c r="AV20" s="1718"/>
      <c r="AW20" s="1717"/>
      <c r="AX20" s="1718"/>
      <c r="AY20" s="1717"/>
      <c r="AZ20" s="1718"/>
      <c r="BA20" s="1717"/>
      <c r="BB20" s="1718"/>
      <c r="BC20" s="1717"/>
      <c r="BD20" s="1718"/>
      <c r="BE20" s="1717"/>
      <c r="BF20" s="1718"/>
      <c r="BG20" s="1717"/>
      <c r="BH20" s="1718"/>
      <c r="BI20" s="1717"/>
      <c r="BJ20" s="1718"/>
      <c r="BK20" s="1717"/>
      <c r="BL20" s="1718"/>
      <c r="BM20" s="1721" t="s">
        <v>312</v>
      </c>
      <c r="BN20" s="1722"/>
      <c r="BO20" s="1721" t="s">
        <v>312</v>
      </c>
      <c r="BP20" s="1722"/>
      <c r="BQ20" s="1721" t="s">
        <v>312</v>
      </c>
      <c r="BR20" s="1722"/>
      <c r="BS20" s="1721" t="s">
        <v>312</v>
      </c>
      <c r="BT20" s="1722"/>
      <c r="BU20" s="1721" t="s">
        <v>312</v>
      </c>
      <c r="BV20" s="1722"/>
      <c r="BW20" s="1724"/>
      <c r="BX20" s="1725"/>
      <c r="BY20" s="1724"/>
      <c r="BZ20" s="1725"/>
      <c r="CA20" s="1721" t="s">
        <v>312</v>
      </c>
      <c r="CB20" s="1722"/>
      <c r="CC20" s="1724"/>
      <c r="CD20" s="1725"/>
      <c r="CE20" s="1724"/>
      <c r="CF20" s="1725"/>
      <c r="CG20" s="1719" t="s">
        <v>312</v>
      </c>
      <c r="CH20" s="1720"/>
    </row>
    <row r="21" spans="1:86" ht="16.5">
      <c r="A21" s="440" t="s">
        <v>295</v>
      </c>
      <c r="B21" s="444" t="s">
        <v>296</v>
      </c>
      <c r="C21" s="449">
        <f>11*60/50</f>
        <v>13.2</v>
      </c>
      <c r="D21" s="445" t="s">
        <v>31</v>
      </c>
      <c r="E21">
        <v>5</v>
      </c>
      <c r="F21" s="419" t="s">
        <v>285</v>
      </c>
      <c r="G21" s="419" t="s">
        <v>285</v>
      </c>
      <c r="H21" s="419" t="s">
        <v>285</v>
      </c>
      <c r="I21" s="419" t="s">
        <v>285</v>
      </c>
      <c r="J21" s="419" t="s">
        <v>285</v>
      </c>
      <c r="P21" s="10" t="s">
        <v>80</v>
      </c>
      <c r="Q21" s="1711" t="s">
        <v>81</v>
      </c>
      <c r="R21" s="1712"/>
      <c r="S21" s="1711" t="s">
        <v>82</v>
      </c>
      <c r="T21" s="1712"/>
      <c r="U21" s="1711" t="s">
        <v>82</v>
      </c>
      <c r="V21" s="1712"/>
      <c r="W21" s="1711" t="s">
        <v>81</v>
      </c>
      <c r="X21" s="1712"/>
      <c r="Y21" s="1711" t="s">
        <v>81</v>
      </c>
      <c r="Z21" s="1712"/>
      <c r="AA21" s="1711" t="s">
        <v>81</v>
      </c>
      <c r="AB21" s="1712"/>
      <c r="AC21" s="1711" t="s">
        <v>81</v>
      </c>
      <c r="AD21" s="1712"/>
      <c r="AE21" s="1711" t="s">
        <v>81</v>
      </c>
      <c r="AF21" s="1712"/>
      <c r="AG21" s="1711" t="s">
        <v>82</v>
      </c>
      <c r="AH21" s="1712"/>
      <c r="AI21" s="1711" t="s">
        <v>82</v>
      </c>
      <c r="AJ21" s="1712"/>
      <c r="AK21" s="1711" t="s">
        <v>81</v>
      </c>
      <c r="AL21" s="1712"/>
      <c r="AM21" s="1711" t="s">
        <v>81</v>
      </c>
      <c r="AN21" s="1712"/>
      <c r="AO21" s="1711" t="s">
        <v>81</v>
      </c>
      <c r="AP21" s="1712"/>
      <c r="AQ21" s="1711" t="s">
        <v>81</v>
      </c>
      <c r="AR21" s="1712"/>
      <c r="AS21" s="1711" t="s">
        <v>81</v>
      </c>
      <c r="AT21" s="1712"/>
      <c r="AU21" s="1711" t="s">
        <v>82</v>
      </c>
      <c r="AV21" s="1712"/>
      <c r="AW21" s="1711" t="s">
        <v>82</v>
      </c>
      <c r="AX21" s="1712"/>
      <c r="AY21" s="1711" t="s">
        <v>81</v>
      </c>
      <c r="AZ21" s="1712"/>
      <c r="BA21" s="1711" t="s">
        <v>173</v>
      </c>
      <c r="BB21" s="1712"/>
      <c r="BC21" s="1711" t="s">
        <v>173</v>
      </c>
      <c r="BD21" s="1712"/>
      <c r="BE21" s="1711" t="s">
        <v>173</v>
      </c>
      <c r="BF21" s="1712"/>
      <c r="BG21" s="1711" t="s">
        <v>173</v>
      </c>
      <c r="BH21" s="1712"/>
      <c r="BI21" s="1711" t="s">
        <v>82</v>
      </c>
      <c r="BJ21" s="1712"/>
      <c r="BK21" s="1711" t="s">
        <v>82</v>
      </c>
      <c r="BL21" s="1712"/>
      <c r="BM21" s="1713" t="s">
        <v>83</v>
      </c>
      <c r="BN21" s="1714"/>
      <c r="BO21" s="1713" t="s">
        <v>83</v>
      </c>
      <c r="BP21" s="1714"/>
      <c r="BQ21" s="1713" t="s">
        <v>83</v>
      </c>
      <c r="BR21" s="1714"/>
      <c r="BS21" s="1713" t="s">
        <v>83</v>
      </c>
      <c r="BT21" s="1714"/>
      <c r="BU21" s="1713" t="s">
        <v>83</v>
      </c>
      <c r="BV21" s="1714"/>
      <c r="BW21" s="1711" t="s">
        <v>82</v>
      </c>
      <c r="BX21" s="1712"/>
      <c r="BY21" s="1711" t="s">
        <v>82</v>
      </c>
      <c r="BZ21" s="1712"/>
      <c r="CA21" s="1713" t="s">
        <v>83</v>
      </c>
      <c r="CB21" s="1714"/>
      <c r="CC21" s="1711" t="s">
        <v>173</v>
      </c>
      <c r="CD21" s="1712"/>
      <c r="CE21" s="1711" t="s">
        <v>84</v>
      </c>
      <c r="CF21" s="1712"/>
      <c r="CG21" s="1711" t="s">
        <v>84</v>
      </c>
      <c r="CH21" s="1712"/>
    </row>
    <row r="22" spans="1:86" ht="17.25" thickBot="1">
      <c r="A22" s="441" t="s">
        <v>297</v>
      </c>
      <c r="B22" s="446" t="s">
        <v>289</v>
      </c>
      <c r="C22" s="450">
        <f>12*60/50</f>
        <v>14.4</v>
      </c>
      <c r="D22" s="447" t="s">
        <v>31</v>
      </c>
      <c r="E22">
        <v>6</v>
      </c>
      <c r="F22" s="419" t="s">
        <v>285</v>
      </c>
      <c r="G22" s="419" t="s">
        <v>285</v>
      </c>
      <c r="H22" s="419" t="s">
        <v>285</v>
      </c>
      <c r="I22" s="419" t="s">
        <v>285</v>
      </c>
      <c r="J22" s="419" t="s">
        <v>285</v>
      </c>
      <c r="P22" s="10" t="s">
        <v>85</v>
      </c>
      <c r="Q22" s="1711" t="s">
        <v>86</v>
      </c>
      <c r="R22" s="1712"/>
      <c r="S22" s="1711"/>
      <c r="T22" s="1712"/>
      <c r="U22" s="1711"/>
      <c r="V22" s="1712"/>
      <c r="W22" s="1711" t="s">
        <v>86</v>
      </c>
      <c r="X22" s="1712"/>
      <c r="Y22" s="1711" t="s">
        <v>86</v>
      </c>
      <c r="Z22" s="1712"/>
      <c r="AA22" s="1711" t="s">
        <v>86</v>
      </c>
      <c r="AB22" s="1712"/>
      <c r="AC22" s="1711" t="s">
        <v>86</v>
      </c>
      <c r="AD22" s="1712"/>
      <c r="AE22" s="1711" t="s">
        <v>86</v>
      </c>
      <c r="AF22" s="1712"/>
      <c r="AG22" s="1711"/>
      <c r="AH22" s="1712"/>
      <c r="AI22" s="1711"/>
      <c r="AJ22" s="1712"/>
      <c r="AK22" s="1711" t="s">
        <v>86</v>
      </c>
      <c r="AL22" s="1712"/>
      <c r="AM22" s="1711" t="s">
        <v>86</v>
      </c>
      <c r="AN22" s="1712"/>
      <c r="AO22" s="1711" t="s">
        <v>86</v>
      </c>
      <c r="AP22" s="1712"/>
      <c r="AQ22" s="1711" t="s">
        <v>86</v>
      </c>
      <c r="AR22" s="1712"/>
      <c r="AS22" s="1711" t="s">
        <v>86</v>
      </c>
      <c r="AT22" s="1712"/>
      <c r="AU22" s="1711"/>
      <c r="AV22" s="1712"/>
      <c r="AW22" s="1711"/>
      <c r="AX22" s="1712"/>
      <c r="AY22" s="1711" t="s">
        <v>86</v>
      </c>
      <c r="AZ22" s="1712"/>
      <c r="BA22" s="1711" t="s">
        <v>174</v>
      </c>
      <c r="BB22" s="1712"/>
      <c r="BC22" s="1711" t="s">
        <v>174</v>
      </c>
      <c r="BD22" s="1712"/>
      <c r="BE22" s="1711" t="s">
        <v>174</v>
      </c>
      <c r="BF22" s="1712"/>
      <c r="BG22" s="1711" t="s">
        <v>174</v>
      </c>
      <c r="BH22" s="1712"/>
      <c r="BI22" s="1711"/>
      <c r="BJ22" s="1712"/>
      <c r="BK22" s="1711"/>
      <c r="BL22" s="1712"/>
      <c r="BM22" s="1713" t="s">
        <v>87</v>
      </c>
      <c r="BN22" s="1714"/>
      <c r="BO22" s="1713" t="s">
        <v>87</v>
      </c>
      <c r="BP22" s="1714"/>
      <c r="BQ22" s="1713" t="s">
        <v>87</v>
      </c>
      <c r="BR22" s="1714"/>
      <c r="BS22" s="1713" t="s">
        <v>87</v>
      </c>
      <c r="BT22" s="1714"/>
      <c r="BU22" s="1713" t="s">
        <v>87</v>
      </c>
      <c r="BV22" s="1714"/>
      <c r="BW22" s="1711"/>
      <c r="BX22" s="1712"/>
      <c r="BY22" s="1711"/>
      <c r="BZ22" s="1712"/>
      <c r="CA22" s="1713" t="s">
        <v>87</v>
      </c>
      <c r="CB22" s="1714"/>
      <c r="CC22" s="1711" t="s">
        <v>174</v>
      </c>
      <c r="CD22" s="1712"/>
      <c r="CE22" s="1711" t="s">
        <v>88</v>
      </c>
      <c r="CF22" s="1712"/>
      <c r="CG22" s="1711" t="s">
        <v>88</v>
      </c>
      <c r="CH22" s="1712"/>
    </row>
    <row r="23" spans="5:86" ht="16.5">
      <c r="E23">
        <v>7</v>
      </c>
      <c r="F23" s="419" t="s">
        <v>285</v>
      </c>
      <c r="G23" s="419" t="s">
        <v>285</v>
      </c>
      <c r="H23" s="419" t="s">
        <v>285</v>
      </c>
      <c r="I23" s="419" t="s">
        <v>285</v>
      </c>
      <c r="J23" s="419" t="s">
        <v>285</v>
      </c>
      <c r="P23" s="10" t="s">
        <v>89</v>
      </c>
      <c r="Q23" s="1711" t="s">
        <v>90</v>
      </c>
      <c r="R23" s="1712"/>
      <c r="S23" s="1711"/>
      <c r="T23" s="1712"/>
      <c r="U23" s="1711"/>
      <c r="V23" s="1712"/>
      <c r="W23" s="1711" t="s">
        <v>90</v>
      </c>
      <c r="X23" s="1712"/>
      <c r="Y23" s="1711" t="s">
        <v>90</v>
      </c>
      <c r="Z23" s="1712"/>
      <c r="AA23" s="1711" t="s">
        <v>90</v>
      </c>
      <c r="AB23" s="1712"/>
      <c r="AC23" s="1711" t="s">
        <v>90</v>
      </c>
      <c r="AD23" s="1712"/>
      <c r="AE23" s="1711" t="s">
        <v>90</v>
      </c>
      <c r="AF23" s="1712"/>
      <c r="AG23" s="1711"/>
      <c r="AH23" s="1712"/>
      <c r="AI23" s="1711"/>
      <c r="AJ23" s="1712"/>
      <c r="AK23" s="1711" t="s">
        <v>90</v>
      </c>
      <c r="AL23" s="1712"/>
      <c r="AM23" s="1711" t="s">
        <v>90</v>
      </c>
      <c r="AN23" s="1712"/>
      <c r="AO23" s="1711" t="s">
        <v>90</v>
      </c>
      <c r="AP23" s="1712"/>
      <c r="AQ23" s="1711" t="s">
        <v>90</v>
      </c>
      <c r="AR23" s="1712"/>
      <c r="AS23" s="1711" t="s">
        <v>90</v>
      </c>
      <c r="AT23" s="1712"/>
      <c r="AU23" s="1711"/>
      <c r="AV23" s="1712"/>
      <c r="AW23" s="1711"/>
      <c r="AX23" s="1712"/>
      <c r="AY23" s="1711" t="s">
        <v>90</v>
      </c>
      <c r="AZ23" s="1712"/>
      <c r="BA23" s="1711" t="s">
        <v>90</v>
      </c>
      <c r="BB23" s="1712"/>
      <c r="BC23" s="1711" t="s">
        <v>90</v>
      </c>
      <c r="BD23" s="1712"/>
      <c r="BE23" s="1711" t="s">
        <v>90</v>
      </c>
      <c r="BF23" s="1712"/>
      <c r="BG23" s="1711" t="s">
        <v>90</v>
      </c>
      <c r="BH23" s="1712"/>
      <c r="BI23" s="1711"/>
      <c r="BJ23" s="1712"/>
      <c r="BK23" s="1711"/>
      <c r="BL23" s="1712"/>
      <c r="BM23" s="1713" t="s">
        <v>90</v>
      </c>
      <c r="BN23" s="1714"/>
      <c r="BO23" s="1713" t="s">
        <v>90</v>
      </c>
      <c r="BP23" s="1714"/>
      <c r="BQ23" s="1713" t="s">
        <v>90</v>
      </c>
      <c r="BR23" s="1714"/>
      <c r="BS23" s="1713" t="s">
        <v>90</v>
      </c>
      <c r="BT23" s="1714"/>
      <c r="BU23" s="1713" t="s">
        <v>90</v>
      </c>
      <c r="BV23" s="1714"/>
      <c r="BW23" s="1711"/>
      <c r="BX23" s="1712"/>
      <c r="BY23" s="1711"/>
      <c r="BZ23" s="1712"/>
      <c r="CA23" s="1713" t="s">
        <v>90</v>
      </c>
      <c r="CB23" s="1714"/>
      <c r="CC23" s="1711" t="s">
        <v>90</v>
      </c>
      <c r="CD23" s="1712"/>
      <c r="CE23" s="1711" t="s">
        <v>91</v>
      </c>
      <c r="CF23" s="1712"/>
      <c r="CG23" s="1711" t="s">
        <v>91</v>
      </c>
      <c r="CH23" s="1712"/>
    </row>
    <row r="24" spans="5:86" ht="16.5">
      <c r="E24">
        <v>8</v>
      </c>
      <c r="F24" s="419" t="s">
        <v>285</v>
      </c>
      <c r="G24" s="419" t="s">
        <v>285</v>
      </c>
      <c r="H24" s="419" t="s">
        <v>285</v>
      </c>
      <c r="I24" s="419" t="s">
        <v>285</v>
      </c>
      <c r="J24" s="419" t="s">
        <v>285</v>
      </c>
      <c r="P24" s="10" t="s">
        <v>92</v>
      </c>
      <c r="Q24" s="1711" t="s">
        <v>93</v>
      </c>
      <c r="R24" s="1712"/>
      <c r="S24" s="1711" t="s">
        <v>94</v>
      </c>
      <c r="T24" s="1712"/>
      <c r="U24" s="1711" t="s">
        <v>94</v>
      </c>
      <c r="V24" s="1712"/>
      <c r="W24" s="1711" t="s">
        <v>93</v>
      </c>
      <c r="X24" s="1712"/>
      <c r="Y24" s="1711" t="s">
        <v>93</v>
      </c>
      <c r="Z24" s="1712"/>
      <c r="AA24" s="1711" t="s">
        <v>93</v>
      </c>
      <c r="AB24" s="1712"/>
      <c r="AC24" s="1711" t="s">
        <v>93</v>
      </c>
      <c r="AD24" s="1712"/>
      <c r="AE24" s="1711" t="s">
        <v>93</v>
      </c>
      <c r="AF24" s="1712"/>
      <c r="AG24" s="1711" t="s">
        <v>94</v>
      </c>
      <c r="AH24" s="1712"/>
      <c r="AI24" s="1711" t="s">
        <v>94</v>
      </c>
      <c r="AJ24" s="1712"/>
      <c r="AK24" s="1711" t="s">
        <v>93</v>
      </c>
      <c r="AL24" s="1712"/>
      <c r="AM24" s="1711" t="s">
        <v>93</v>
      </c>
      <c r="AN24" s="1712"/>
      <c r="AO24" s="1711" t="s">
        <v>93</v>
      </c>
      <c r="AP24" s="1712"/>
      <c r="AQ24" s="1711" t="s">
        <v>93</v>
      </c>
      <c r="AR24" s="1712"/>
      <c r="AS24" s="1711" t="s">
        <v>93</v>
      </c>
      <c r="AT24" s="1712"/>
      <c r="AU24" s="1711" t="s">
        <v>94</v>
      </c>
      <c r="AV24" s="1712"/>
      <c r="AW24" s="1711" t="s">
        <v>94</v>
      </c>
      <c r="AX24" s="1712"/>
      <c r="AY24" s="1711" t="s">
        <v>93</v>
      </c>
      <c r="AZ24" s="1712"/>
      <c r="BA24" s="1711" t="s">
        <v>93</v>
      </c>
      <c r="BB24" s="1712"/>
      <c r="BC24" s="1711" t="s">
        <v>93</v>
      </c>
      <c r="BD24" s="1712"/>
      <c r="BE24" s="1711" t="s">
        <v>93</v>
      </c>
      <c r="BF24" s="1712"/>
      <c r="BG24" s="1711" t="s">
        <v>93</v>
      </c>
      <c r="BH24" s="1712"/>
      <c r="BI24" s="1711" t="s">
        <v>94</v>
      </c>
      <c r="BJ24" s="1712"/>
      <c r="BK24" s="1711" t="s">
        <v>94</v>
      </c>
      <c r="BL24" s="1712"/>
      <c r="BM24" s="1713" t="s">
        <v>93</v>
      </c>
      <c r="BN24" s="1714"/>
      <c r="BO24" s="1713" t="s">
        <v>93</v>
      </c>
      <c r="BP24" s="1714"/>
      <c r="BQ24" s="1713" t="s">
        <v>93</v>
      </c>
      <c r="BR24" s="1714"/>
      <c r="BS24" s="1713" t="s">
        <v>93</v>
      </c>
      <c r="BT24" s="1714"/>
      <c r="BU24" s="1713" t="s">
        <v>93</v>
      </c>
      <c r="BV24" s="1714"/>
      <c r="BW24" s="1711" t="s">
        <v>94</v>
      </c>
      <c r="BX24" s="1712"/>
      <c r="BY24" s="1711" t="s">
        <v>94</v>
      </c>
      <c r="BZ24" s="1712"/>
      <c r="CA24" s="1713" t="s">
        <v>93</v>
      </c>
      <c r="CB24" s="1714"/>
      <c r="CC24" s="1711" t="s">
        <v>93</v>
      </c>
      <c r="CD24" s="1712"/>
      <c r="CE24" s="1711" t="s">
        <v>95</v>
      </c>
      <c r="CF24" s="1712"/>
      <c r="CG24" s="1711" t="s">
        <v>95</v>
      </c>
      <c r="CH24" s="1712"/>
    </row>
    <row r="25" spans="5:86" ht="16.5">
      <c r="E25">
        <v>9</v>
      </c>
      <c r="F25" s="430" t="s">
        <v>286</v>
      </c>
      <c r="G25" s="430" t="s">
        <v>286</v>
      </c>
      <c r="H25" s="430" t="s">
        <v>286</v>
      </c>
      <c r="I25" s="430" t="s">
        <v>286</v>
      </c>
      <c r="J25" s="430" t="s">
        <v>286</v>
      </c>
      <c r="P25" s="13"/>
      <c r="Q25" s="1705">
        <v>1</v>
      </c>
      <c r="R25" s="1706"/>
      <c r="S25" s="1705"/>
      <c r="T25" s="1706"/>
      <c r="U25" s="1705"/>
      <c r="V25" s="1706"/>
      <c r="W25" s="1705">
        <v>2</v>
      </c>
      <c r="X25" s="1706"/>
      <c r="Y25" s="1705">
        <v>3</v>
      </c>
      <c r="Z25" s="1706"/>
      <c r="AA25" s="1705">
        <v>4</v>
      </c>
      <c r="AB25" s="1706"/>
      <c r="AC25" s="1705">
        <v>5</v>
      </c>
      <c r="AD25" s="1706"/>
      <c r="AE25" s="1705">
        <v>6</v>
      </c>
      <c r="AF25" s="1706"/>
      <c r="AG25" s="1705"/>
      <c r="AH25" s="1706"/>
      <c r="AI25" s="1705"/>
      <c r="AJ25" s="1706"/>
      <c r="AK25" s="1705">
        <v>7</v>
      </c>
      <c r="AL25" s="1706"/>
      <c r="AM25" s="1705">
        <v>8</v>
      </c>
      <c r="AN25" s="1706"/>
      <c r="AO25" s="1705">
        <v>9</v>
      </c>
      <c r="AP25" s="1706"/>
      <c r="AQ25" s="1705">
        <v>10</v>
      </c>
      <c r="AR25" s="1706"/>
      <c r="AS25" s="1705">
        <v>11</v>
      </c>
      <c r="AT25" s="1706"/>
      <c r="AU25" s="1705"/>
      <c r="AV25" s="1706"/>
      <c r="AW25" s="1705"/>
      <c r="AX25" s="1706"/>
      <c r="AY25" s="1705">
        <v>12</v>
      </c>
      <c r="AZ25" s="1706"/>
      <c r="BA25" s="1705">
        <v>13</v>
      </c>
      <c r="BB25" s="1706"/>
      <c r="BC25" s="1705">
        <v>14</v>
      </c>
      <c r="BD25" s="1706"/>
      <c r="BE25" s="1705">
        <v>15</v>
      </c>
      <c r="BF25" s="1706"/>
      <c r="BG25" s="1705">
        <v>16</v>
      </c>
      <c r="BH25" s="1706"/>
      <c r="BI25" s="1705"/>
      <c r="BJ25" s="1706"/>
      <c r="BK25" s="1705"/>
      <c r="BL25" s="1706"/>
      <c r="BM25" s="1707">
        <v>2</v>
      </c>
      <c r="BN25" s="1708"/>
      <c r="BO25" s="1707">
        <v>4</v>
      </c>
      <c r="BP25" s="1708"/>
      <c r="BQ25" s="1707">
        <v>6</v>
      </c>
      <c r="BR25" s="1708"/>
      <c r="BS25" s="1707">
        <v>8</v>
      </c>
      <c r="BT25" s="1708"/>
      <c r="BU25" s="1707">
        <v>10</v>
      </c>
      <c r="BV25" s="1708"/>
      <c r="BW25" s="1705"/>
      <c r="BX25" s="1706"/>
      <c r="BY25" s="1705"/>
      <c r="BZ25" s="1706"/>
      <c r="CA25" s="1707">
        <v>12</v>
      </c>
      <c r="CB25" s="1708"/>
      <c r="CC25" s="1705">
        <v>17</v>
      </c>
      <c r="CD25" s="1706"/>
      <c r="CE25" s="1705">
        <v>18</v>
      </c>
      <c r="CF25" s="1706"/>
      <c r="CG25" s="1709" t="s">
        <v>339</v>
      </c>
      <c r="CH25" s="1710"/>
    </row>
    <row r="26" spans="5:86" ht="16.5">
      <c r="E26">
        <v>10</v>
      </c>
      <c r="F26" s="430" t="s">
        <v>286</v>
      </c>
      <c r="G26" s="430" t="s">
        <v>286</v>
      </c>
      <c r="H26" s="430" t="s">
        <v>286</v>
      </c>
      <c r="I26" s="430" t="s">
        <v>286</v>
      </c>
      <c r="J26" s="430" t="s">
        <v>286</v>
      </c>
      <c r="N26" s="284" t="s">
        <v>308</v>
      </c>
      <c r="O26" s="64">
        <f>SUM(Q26:BZ26)</f>
        <v>168</v>
      </c>
      <c r="P26" s="406" t="s">
        <v>305</v>
      </c>
      <c r="Q26" s="1741">
        <v>8</v>
      </c>
      <c r="R26" s="1742"/>
      <c r="S26" s="1741"/>
      <c r="T26" s="1742"/>
      <c r="U26" s="1741"/>
      <c r="V26" s="1742"/>
      <c r="W26" s="1741">
        <v>8</v>
      </c>
      <c r="X26" s="1742"/>
      <c r="Y26" s="1741">
        <v>8</v>
      </c>
      <c r="Z26" s="1742"/>
      <c r="AA26" s="1741">
        <v>8</v>
      </c>
      <c r="AB26" s="1742"/>
      <c r="AC26" s="1741">
        <v>8</v>
      </c>
      <c r="AD26" s="1742"/>
      <c r="AE26" s="1741">
        <v>8</v>
      </c>
      <c r="AF26" s="1742"/>
      <c r="AG26" s="1741"/>
      <c r="AH26" s="1742"/>
      <c r="AI26" s="1741"/>
      <c r="AJ26" s="1742"/>
      <c r="AK26" s="1741">
        <v>8</v>
      </c>
      <c r="AL26" s="1742"/>
      <c r="AM26" s="1741">
        <v>8</v>
      </c>
      <c r="AN26" s="1742"/>
      <c r="AO26" s="1741">
        <v>8</v>
      </c>
      <c r="AP26" s="1742"/>
      <c r="AQ26" s="1741">
        <v>8</v>
      </c>
      <c r="AR26" s="1742"/>
      <c r="AS26" s="1741">
        <v>8</v>
      </c>
      <c r="AT26" s="1742"/>
      <c r="AU26" s="1741"/>
      <c r="AV26" s="1742"/>
      <c r="AW26" s="1741"/>
      <c r="AX26" s="1742"/>
      <c r="AY26" s="1741">
        <v>8</v>
      </c>
      <c r="AZ26" s="1742"/>
      <c r="BA26" s="1699">
        <v>8</v>
      </c>
      <c r="BB26" s="1700"/>
      <c r="BC26" s="1699">
        <v>8</v>
      </c>
      <c r="BD26" s="1700"/>
      <c r="BE26" s="1699">
        <v>8</v>
      </c>
      <c r="BF26" s="1700"/>
      <c r="BG26" s="1699">
        <v>8</v>
      </c>
      <c r="BH26" s="1700"/>
      <c r="BI26" s="1699"/>
      <c r="BJ26" s="1700"/>
      <c r="BK26" s="1699"/>
      <c r="BL26" s="1700"/>
      <c r="BM26" s="1699">
        <v>8</v>
      </c>
      <c r="BN26" s="1700"/>
      <c r="BO26" s="1699">
        <v>8</v>
      </c>
      <c r="BP26" s="1700"/>
      <c r="BQ26" s="1699">
        <v>8</v>
      </c>
      <c r="BR26" s="1700"/>
      <c r="BS26" s="1699">
        <v>8</v>
      </c>
      <c r="BT26" s="1700"/>
      <c r="BU26" s="1699">
        <v>8</v>
      </c>
      <c r="BV26" s="1700"/>
      <c r="BW26" s="1699"/>
      <c r="BX26" s="1700"/>
      <c r="BY26" s="1699"/>
      <c r="BZ26" s="1700"/>
      <c r="CA26" s="1699">
        <v>8</v>
      </c>
      <c r="CB26" s="1700"/>
      <c r="CC26" s="1699">
        <v>8</v>
      </c>
      <c r="CD26" s="1700"/>
      <c r="CE26" s="1699">
        <v>8</v>
      </c>
      <c r="CF26" s="1700"/>
      <c r="CG26" s="1699">
        <v>8</v>
      </c>
      <c r="CH26" s="1702"/>
    </row>
    <row r="27" spans="5:86" ht="16.5">
      <c r="E27">
        <v>11</v>
      </c>
      <c r="F27" s="438" t="s">
        <v>287</v>
      </c>
      <c r="G27" s="438" t="s">
        <v>287</v>
      </c>
      <c r="H27" s="64"/>
      <c r="I27" s="64"/>
      <c r="J27" s="64" t="s">
        <v>288</v>
      </c>
      <c r="N27" s="284" t="s">
        <v>309</v>
      </c>
      <c r="O27" s="64">
        <f>SUM(Q27:BX27)</f>
        <v>42</v>
      </c>
      <c r="P27" s="407" t="s">
        <v>306</v>
      </c>
      <c r="Q27" s="1699">
        <v>2</v>
      </c>
      <c r="R27" s="1700"/>
      <c r="S27" s="1699"/>
      <c r="T27" s="1700"/>
      <c r="U27" s="1699"/>
      <c r="V27" s="1700"/>
      <c r="W27" s="1699">
        <v>2</v>
      </c>
      <c r="X27" s="1700"/>
      <c r="Y27" s="1699">
        <v>2</v>
      </c>
      <c r="Z27" s="1700"/>
      <c r="AA27" s="1699">
        <v>2</v>
      </c>
      <c r="AB27" s="1700"/>
      <c r="AC27" s="1699">
        <v>2</v>
      </c>
      <c r="AD27" s="1700"/>
      <c r="AE27" s="1699">
        <v>2</v>
      </c>
      <c r="AF27" s="1700"/>
      <c r="AG27" s="1699"/>
      <c r="AH27" s="1700"/>
      <c r="AI27" s="1699"/>
      <c r="AJ27" s="1700"/>
      <c r="AK27" s="1699">
        <v>2</v>
      </c>
      <c r="AL27" s="1700"/>
      <c r="AM27" s="1699">
        <v>2</v>
      </c>
      <c r="AN27" s="1700"/>
      <c r="AO27" s="1699">
        <v>2</v>
      </c>
      <c r="AP27" s="1700"/>
      <c r="AQ27" s="1699">
        <v>2</v>
      </c>
      <c r="AR27" s="1700"/>
      <c r="AS27" s="1699">
        <v>2</v>
      </c>
      <c r="AT27" s="1700"/>
      <c r="AU27" s="1699"/>
      <c r="AV27" s="1700"/>
      <c r="AW27" s="1699"/>
      <c r="AX27" s="1700"/>
      <c r="AY27" s="1699">
        <v>2</v>
      </c>
      <c r="AZ27" s="1700"/>
      <c r="BA27" s="1737">
        <v>2</v>
      </c>
      <c r="BB27" s="1738"/>
      <c r="BC27" s="1737">
        <v>2</v>
      </c>
      <c r="BD27" s="1738"/>
      <c r="BE27" s="1737">
        <v>2</v>
      </c>
      <c r="BF27" s="1738"/>
      <c r="BG27" s="1737">
        <v>2</v>
      </c>
      <c r="BH27" s="1739"/>
      <c r="BM27" s="1737">
        <v>2</v>
      </c>
      <c r="BN27" s="1738"/>
      <c r="BO27" s="1737">
        <v>2</v>
      </c>
      <c r="BP27" s="1738"/>
      <c r="BQ27" s="1737">
        <v>2</v>
      </c>
      <c r="BR27" s="1738"/>
      <c r="BS27" s="1737">
        <v>2</v>
      </c>
      <c r="BT27" s="1738"/>
      <c r="BU27" s="1737">
        <v>2</v>
      </c>
      <c r="BV27" s="1739"/>
      <c r="CA27" s="1737">
        <v>2</v>
      </c>
      <c r="CB27" s="1738"/>
      <c r="CC27" s="1737">
        <v>2</v>
      </c>
      <c r="CD27" s="1738"/>
      <c r="CE27" s="1737">
        <v>2</v>
      </c>
      <c r="CF27" s="1738"/>
      <c r="CG27" s="1737">
        <v>2</v>
      </c>
      <c r="CH27" s="1738"/>
    </row>
    <row r="28" spans="5:19" ht="16.5">
      <c r="E28">
        <v>12</v>
      </c>
      <c r="F28" s="64" t="s">
        <v>290</v>
      </c>
      <c r="G28" s="64"/>
      <c r="H28" s="64"/>
      <c r="I28" s="64"/>
      <c r="J28" s="64"/>
      <c r="N28" s="284" t="s">
        <v>310</v>
      </c>
      <c r="O28" s="64">
        <f>O26+O27</f>
        <v>210</v>
      </c>
      <c r="S28" t="s">
        <v>327</v>
      </c>
    </row>
    <row r="29" ht="27.75">
      <c r="A29" s="273" t="s">
        <v>329</v>
      </c>
    </row>
    <row r="31" spans="1:18" ht="27.75">
      <c r="A31" s="666"/>
      <c r="B31" s="558"/>
      <c r="C31" s="558"/>
      <c r="D31" s="558"/>
      <c r="E31" s="558"/>
      <c r="F31" s="558"/>
      <c r="G31" s="558"/>
      <c r="H31" s="558"/>
      <c r="I31" s="558"/>
      <c r="J31" s="558"/>
      <c r="K31" s="558"/>
      <c r="L31" s="558"/>
      <c r="M31" s="1"/>
      <c r="N31" s="1"/>
      <c r="R31" s="248" t="s">
        <v>334</v>
      </c>
    </row>
    <row r="32" spans="1:86" ht="27.75">
      <c r="A32" s="666"/>
      <c r="B32" s="666"/>
      <c r="C32" s="557"/>
      <c r="D32" s="557"/>
      <c r="E32" s="558"/>
      <c r="F32" s="558"/>
      <c r="G32" s="558"/>
      <c r="H32" s="558"/>
      <c r="I32" s="558"/>
      <c r="J32" s="558"/>
      <c r="K32" s="558"/>
      <c r="L32" s="558"/>
      <c r="Q32" s="1735">
        <v>1</v>
      </c>
      <c r="R32" s="1736"/>
      <c r="S32" s="1735">
        <v>2</v>
      </c>
      <c r="T32" s="1736"/>
      <c r="U32" s="1735">
        <v>3</v>
      </c>
      <c r="V32" s="1736"/>
      <c r="W32" s="1735">
        <v>4</v>
      </c>
      <c r="X32" s="1736"/>
      <c r="Y32" s="1735">
        <v>5</v>
      </c>
      <c r="Z32" s="1736"/>
      <c r="AA32" s="1735">
        <v>6</v>
      </c>
      <c r="AB32" s="1736"/>
      <c r="AC32" s="1735">
        <v>7</v>
      </c>
      <c r="AD32" s="1736"/>
      <c r="AE32" s="1735">
        <v>8</v>
      </c>
      <c r="AF32" s="1736"/>
      <c r="AG32" s="1735">
        <v>9</v>
      </c>
      <c r="AH32" s="1736"/>
      <c r="AI32" s="1735">
        <v>10</v>
      </c>
      <c r="AJ32" s="1736"/>
      <c r="AK32" s="1735">
        <v>11</v>
      </c>
      <c r="AL32" s="1736"/>
      <c r="AM32" s="1735">
        <v>12</v>
      </c>
      <c r="AN32" s="1736"/>
      <c r="AO32" s="1735">
        <v>13</v>
      </c>
      <c r="AP32" s="1736"/>
      <c r="AQ32" s="1735">
        <v>14</v>
      </c>
      <c r="AR32" s="1736"/>
      <c r="AS32" s="1735">
        <v>15</v>
      </c>
      <c r="AT32" s="1736"/>
      <c r="AU32" s="1735">
        <v>16</v>
      </c>
      <c r="AV32" s="1736"/>
      <c r="AW32" s="1735">
        <v>17</v>
      </c>
      <c r="AX32" s="1736"/>
      <c r="AY32" s="1735">
        <v>18</v>
      </c>
      <c r="AZ32" s="1736"/>
      <c r="BA32" s="1735">
        <v>19</v>
      </c>
      <c r="BB32" s="1736"/>
      <c r="BC32" s="1735">
        <v>20</v>
      </c>
      <c r="BD32" s="1736"/>
      <c r="BE32" s="1735">
        <v>21</v>
      </c>
      <c r="BF32" s="1736"/>
      <c r="BG32" s="1735">
        <v>22</v>
      </c>
      <c r="BH32" s="1736"/>
      <c r="BI32" s="1735">
        <v>23</v>
      </c>
      <c r="BJ32" s="1736"/>
      <c r="BK32" s="1735">
        <v>24</v>
      </c>
      <c r="BL32" s="1736"/>
      <c r="BM32" s="1735">
        <v>25</v>
      </c>
      <c r="BN32" s="1736"/>
      <c r="BO32" s="1735">
        <v>26</v>
      </c>
      <c r="BP32" s="1736"/>
      <c r="BQ32" s="1735">
        <v>27</v>
      </c>
      <c r="BR32" s="1736"/>
      <c r="BS32" s="1735">
        <v>28</v>
      </c>
      <c r="BT32" s="1736"/>
      <c r="BU32" s="1735">
        <v>29</v>
      </c>
      <c r="BV32" s="1736"/>
      <c r="BW32" s="1735">
        <v>30</v>
      </c>
      <c r="BX32" s="1736"/>
      <c r="BY32" s="1735">
        <v>31</v>
      </c>
      <c r="BZ32" s="1736"/>
      <c r="CA32" s="1735">
        <v>32</v>
      </c>
      <c r="CB32" s="1736"/>
      <c r="CC32" s="1735">
        <v>33</v>
      </c>
      <c r="CD32" s="1736"/>
      <c r="CE32" s="1735">
        <v>34</v>
      </c>
      <c r="CF32" s="1736"/>
      <c r="CG32" s="1735">
        <v>35</v>
      </c>
      <c r="CH32" s="1736"/>
    </row>
    <row r="33" spans="1:86" ht="16.5">
      <c r="A33" s="558"/>
      <c r="B33" s="558"/>
      <c r="C33" s="667"/>
      <c r="D33" s="559"/>
      <c r="E33" s="559"/>
      <c r="F33" s="559"/>
      <c r="G33" s="559"/>
      <c r="H33" s="559"/>
      <c r="I33" s="559"/>
      <c r="J33" s="558"/>
      <c r="K33" s="558"/>
      <c r="L33" s="558"/>
      <c r="P33" s="6" t="s">
        <v>78</v>
      </c>
      <c r="Q33" s="1733">
        <v>42412</v>
      </c>
      <c r="R33" s="1734"/>
      <c r="S33" s="1733">
        <v>42413</v>
      </c>
      <c r="T33" s="1734"/>
      <c r="U33" s="1733">
        <v>42414</v>
      </c>
      <c r="V33" s="1734"/>
      <c r="W33" s="1733">
        <v>42415</v>
      </c>
      <c r="X33" s="1734"/>
      <c r="Y33" s="1733">
        <v>42416</v>
      </c>
      <c r="Z33" s="1734"/>
      <c r="AA33" s="1733">
        <v>42417</v>
      </c>
      <c r="AB33" s="1734"/>
      <c r="AC33" s="1733">
        <v>42418</v>
      </c>
      <c r="AD33" s="1734"/>
      <c r="AE33" s="1733">
        <v>42419</v>
      </c>
      <c r="AF33" s="1734"/>
      <c r="AG33" s="1733">
        <v>42420</v>
      </c>
      <c r="AH33" s="1734"/>
      <c r="AI33" s="1733">
        <v>42421</v>
      </c>
      <c r="AJ33" s="1734"/>
      <c r="AK33" s="1733">
        <v>42422</v>
      </c>
      <c r="AL33" s="1734"/>
      <c r="AM33" s="1733">
        <v>42423</v>
      </c>
      <c r="AN33" s="1734"/>
      <c r="AO33" s="1733">
        <v>42424</v>
      </c>
      <c r="AP33" s="1734"/>
      <c r="AQ33" s="1733">
        <v>42425</v>
      </c>
      <c r="AR33" s="1734"/>
      <c r="AS33" s="1733">
        <v>42426</v>
      </c>
      <c r="AT33" s="1734"/>
      <c r="AU33" s="1733">
        <v>42427</v>
      </c>
      <c r="AV33" s="1734"/>
      <c r="AW33" s="1733">
        <v>42428</v>
      </c>
      <c r="AX33" s="1734"/>
      <c r="AY33" s="1733">
        <v>42429</v>
      </c>
      <c r="AZ33" s="1734"/>
      <c r="BA33" s="1733">
        <v>42430</v>
      </c>
      <c r="BB33" s="1734"/>
      <c r="BC33" s="1733">
        <v>42431</v>
      </c>
      <c r="BD33" s="1734"/>
      <c r="BE33" s="1733">
        <v>42432</v>
      </c>
      <c r="BF33" s="1734"/>
      <c r="BG33" s="1733">
        <v>42433</v>
      </c>
      <c r="BH33" s="1734"/>
      <c r="BI33" s="1733">
        <v>42434</v>
      </c>
      <c r="BJ33" s="1734"/>
      <c r="BK33" s="1733">
        <v>42435</v>
      </c>
      <c r="BL33" s="1734"/>
      <c r="BM33" s="1733">
        <v>42436</v>
      </c>
      <c r="BN33" s="1734"/>
      <c r="BO33" s="1733">
        <v>42437</v>
      </c>
      <c r="BP33" s="1734"/>
      <c r="BQ33" s="1733">
        <v>42438</v>
      </c>
      <c r="BR33" s="1734"/>
      <c r="BS33" s="1733">
        <v>42439</v>
      </c>
      <c r="BT33" s="1734"/>
      <c r="BU33" s="1733">
        <v>42440</v>
      </c>
      <c r="BV33" s="1734"/>
      <c r="BW33" s="1733">
        <v>42441</v>
      </c>
      <c r="BX33" s="1734"/>
      <c r="BY33" s="1733">
        <v>42442</v>
      </c>
      <c r="BZ33" s="1734"/>
      <c r="CA33" s="1731">
        <v>42443</v>
      </c>
      <c r="CB33" s="1732"/>
      <c r="CC33" s="1731">
        <v>42444</v>
      </c>
      <c r="CD33" s="1732"/>
      <c r="CE33" s="1731">
        <v>42445</v>
      </c>
      <c r="CF33" s="1732"/>
      <c r="CG33" s="1731">
        <v>42446</v>
      </c>
      <c r="CH33" s="1732"/>
    </row>
    <row r="34" spans="1:86" ht="16.5">
      <c r="A34" s="555"/>
      <c r="B34" s="664"/>
      <c r="C34" s="665"/>
      <c r="D34" s="559"/>
      <c r="E34" s="664"/>
      <c r="F34" s="665"/>
      <c r="G34" s="664"/>
      <c r="H34" s="665"/>
      <c r="I34" s="560"/>
      <c r="J34" s="558"/>
      <c r="K34" s="558"/>
      <c r="L34" s="558"/>
      <c r="P34" s="6" t="s">
        <v>79</v>
      </c>
      <c r="Q34" s="1727">
        <f>Q33</f>
        <v>42412</v>
      </c>
      <c r="R34" s="1728"/>
      <c r="S34" s="1727">
        <f>S33</f>
        <v>42413</v>
      </c>
      <c r="T34" s="1728"/>
      <c r="U34" s="1727">
        <f>U33</f>
        <v>42414</v>
      </c>
      <c r="V34" s="1728"/>
      <c r="W34" s="1727">
        <f>W33</f>
        <v>42415</v>
      </c>
      <c r="X34" s="1728"/>
      <c r="Y34" s="1727">
        <f>Y33</f>
        <v>42416</v>
      </c>
      <c r="Z34" s="1728"/>
      <c r="AA34" s="1727">
        <f>AA33</f>
        <v>42417</v>
      </c>
      <c r="AB34" s="1728"/>
      <c r="AC34" s="1727">
        <f>AC33</f>
        <v>42418</v>
      </c>
      <c r="AD34" s="1728"/>
      <c r="AE34" s="1727">
        <f>AE33</f>
        <v>42419</v>
      </c>
      <c r="AF34" s="1728"/>
      <c r="AG34" s="1727">
        <f>AG33</f>
        <v>42420</v>
      </c>
      <c r="AH34" s="1728"/>
      <c r="AI34" s="1727">
        <f>AI33</f>
        <v>42421</v>
      </c>
      <c r="AJ34" s="1728"/>
      <c r="AK34" s="1727">
        <f>AK33</f>
        <v>42422</v>
      </c>
      <c r="AL34" s="1728"/>
      <c r="AM34" s="1727">
        <f>AM33</f>
        <v>42423</v>
      </c>
      <c r="AN34" s="1728"/>
      <c r="AO34" s="1727">
        <f>AO33</f>
        <v>42424</v>
      </c>
      <c r="AP34" s="1728"/>
      <c r="AQ34" s="1727">
        <f>AQ33</f>
        <v>42425</v>
      </c>
      <c r="AR34" s="1728"/>
      <c r="AS34" s="1727">
        <f>AS33</f>
        <v>42426</v>
      </c>
      <c r="AT34" s="1728"/>
      <c r="AU34" s="1727">
        <f>AU33</f>
        <v>42427</v>
      </c>
      <c r="AV34" s="1728"/>
      <c r="AW34" s="1727">
        <f>AW33</f>
        <v>42428</v>
      </c>
      <c r="AX34" s="1728"/>
      <c r="AY34" s="1727">
        <f>AY33</f>
        <v>42429</v>
      </c>
      <c r="AZ34" s="1728"/>
      <c r="BA34" s="1727">
        <f>BA33</f>
        <v>42430</v>
      </c>
      <c r="BB34" s="1728"/>
      <c r="BC34" s="1727">
        <f>BC33</f>
        <v>42431</v>
      </c>
      <c r="BD34" s="1728"/>
      <c r="BE34" s="1727">
        <f>BE33</f>
        <v>42432</v>
      </c>
      <c r="BF34" s="1728"/>
      <c r="BG34" s="1727">
        <f>BG33</f>
        <v>42433</v>
      </c>
      <c r="BH34" s="1728"/>
      <c r="BI34" s="1727">
        <f>BI33</f>
        <v>42434</v>
      </c>
      <c r="BJ34" s="1728"/>
      <c r="BK34" s="1727">
        <f>BK33</f>
        <v>42435</v>
      </c>
      <c r="BL34" s="1728"/>
      <c r="BM34" s="1727">
        <f>BM33</f>
        <v>42436</v>
      </c>
      <c r="BN34" s="1728"/>
      <c r="BO34" s="1727">
        <f>BO33</f>
        <v>42437</v>
      </c>
      <c r="BP34" s="1728"/>
      <c r="BQ34" s="1727">
        <f>BQ33</f>
        <v>42438</v>
      </c>
      <c r="BR34" s="1728"/>
      <c r="BS34" s="1727">
        <f>BS33</f>
        <v>42439</v>
      </c>
      <c r="BT34" s="1728"/>
      <c r="BU34" s="1727">
        <f>BU33</f>
        <v>42440</v>
      </c>
      <c r="BV34" s="1728"/>
      <c r="BW34" s="1727">
        <f>BW33</f>
        <v>42441</v>
      </c>
      <c r="BX34" s="1728"/>
      <c r="BY34" s="1727">
        <f>BY33</f>
        <v>42442</v>
      </c>
      <c r="BZ34" s="1728"/>
      <c r="CA34" s="1727">
        <f>CA33</f>
        <v>42443</v>
      </c>
      <c r="CB34" s="1728"/>
      <c r="CC34" s="1727">
        <f>CC33</f>
        <v>42444</v>
      </c>
      <c r="CD34" s="1728"/>
      <c r="CE34" s="1727">
        <f>CE33</f>
        <v>42445</v>
      </c>
      <c r="CF34" s="1728"/>
      <c r="CG34" s="1727">
        <f>CG33</f>
        <v>42446</v>
      </c>
      <c r="CH34" s="1728"/>
    </row>
    <row r="35" spans="1:86" ht="13.5" customHeight="1">
      <c r="A35" s="555"/>
      <c r="B35" s="664"/>
      <c r="C35" s="665"/>
      <c r="D35" s="559"/>
      <c r="E35" s="664"/>
      <c r="F35" s="665"/>
      <c r="G35" s="664"/>
      <c r="H35" s="665"/>
      <c r="I35" s="560"/>
      <c r="J35" s="558"/>
      <c r="K35" s="558"/>
      <c r="L35" s="558"/>
      <c r="P35" s="7"/>
      <c r="Q35" s="1717"/>
      <c r="R35" s="1718"/>
      <c r="S35" s="1717"/>
      <c r="T35" s="1718"/>
      <c r="U35" s="1717"/>
      <c r="V35" s="1718"/>
      <c r="W35" s="1717"/>
      <c r="X35" s="1718"/>
      <c r="Y35" s="1717"/>
      <c r="Z35" s="1718"/>
      <c r="AA35" s="1717"/>
      <c r="AB35" s="1718"/>
      <c r="AC35" s="1717"/>
      <c r="AD35" s="1718"/>
      <c r="AE35" s="1717"/>
      <c r="AF35" s="1718"/>
      <c r="AG35" s="1717"/>
      <c r="AH35" s="1718"/>
      <c r="AI35" s="1717"/>
      <c r="AJ35" s="1718"/>
      <c r="AK35" s="1717"/>
      <c r="AL35" s="1718"/>
      <c r="AM35" s="1717"/>
      <c r="AN35" s="1718"/>
      <c r="AO35" s="1717"/>
      <c r="AP35" s="1718"/>
      <c r="AQ35" s="1717"/>
      <c r="AR35" s="1718"/>
      <c r="AS35" s="1717"/>
      <c r="AT35" s="1718"/>
      <c r="AU35" s="1717"/>
      <c r="AV35" s="1718"/>
      <c r="AW35" s="1717"/>
      <c r="AX35" s="1718"/>
      <c r="AY35" s="1717"/>
      <c r="AZ35" s="1718"/>
      <c r="BA35" s="1717"/>
      <c r="BB35" s="1718"/>
      <c r="BC35" s="1717"/>
      <c r="BD35" s="1718"/>
      <c r="BE35" s="1717"/>
      <c r="BF35" s="1718"/>
      <c r="BG35" s="1717"/>
      <c r="BH35" s="1718"/>
      <c r="BI35" s="1717"/>
      <c r="BJ35" s="1718"/>
      <c r="BK35" s="1717"/>
      <c r="BL35" s="1718"/>
      <c r="BM35" s="1721" t="s">
        <v>312</v>
      </c>
      <c r="BN35" s="1722"/>
      <c r="BO35" s="1721" t="s">
        <v>312</v>
      </c>
      <c r="BP35" s="1722"/>
      <c r="BQ35" s="1721" t="s">
        <v>312</v>
      </c>
      <c r="BR35" s="1722"/>
      <c r="BS35" s="1721" t="s">
        <v>312</v>
      </c>
      <c r="BT35" s="1722"/>
      <c r="BU35" s="1721" t="s">
        <v>312</v>
      </c>
      <c r="BV35" s="1722"/>
      <c r="BW35" s="1724"/>
      <c r="BX35" s="1725"/>
      <c r="BY35" s="1724"/>
      <c r="BZ35" s="1725"/>
      <c r="CA35" s="1721" t="s">
        <v>312</v>
      </c>
      <c r="CB35" s="1722"/>
      <c r="CC35" s="1724"/>
      <c r="CD35" s="1725"/>
      <c r="CE35" s="1724"/>
      <c r="CF35" s="1725"/>
      <c r="CG35" s="1719" t="s">
        <v>312</v>
      </c>
      <c r="CH35" s="1720"/>
    </row>
    <row r="36" spans="1:86" ht="16.5">
      <c r="A36" s="555"/>
      <c r="B36" s="664"/>
      <c r="C36" s="665"/>
      <c r="D36" s="664"/>
      <c r="E36" s="665"/>
      <c r="F36" s="664"/>
      <c r="G36" s="665"/>
      <c r="H36" s="560"/>
      <c r="I36" s="558"/>
      <c r="J36" s="558"/>
      <c r="K36" s="558"/>
      <c r="L36" s="558"/>
      <c r="P36" s="10" t="s">
        <v>80</v>
      </c>
      <c r="Q36" s="1711" t="s">
        <v>81</v>
      </c>
      <c r="R36" s="1712"/>
      <c r="S36" s="1711" t="s">
        <v>82</v>
      </c>
      <c r="T36" s="1712"/>
      <c r="U36" s="1711" t="s">
        <v>82</v>
      </c>
      <c r="V36" s="1712"/>
      <c r="W36" s="1711" t="s">
        <v>81</v>
      </c>
      <c r="X36" s="1712"/>
      <c r="Y36" s="1711" t="s">
        <v>81</v>
      </c>
      <c r="Z36" s="1712"/>
      <c r="AA36" s="1711" t="s">
        <v>81</v>
      </c>
      <c r="AB36" s="1712"/>
      <c r="AC36" s="1711" t="s">
        <v>81</v>
      </c>
      <c r="AD36" s="1712"/>
      <c r="AE36" s="1711" t="s">
        <v>173</v>
      </c>
      <c r="AF36" s="1712"/>
      <c r="AG36" s="1711" t="s">
        <v>82</v>
      </c>
      <c r="AH36" s="1712"/>
      <c r="AI36" s="1711" t="s">
        <v>82</v>
      </c>
      <c r="AJ36" s="1712"/>
      <c r="AK36" s="1711" t="s">
        <v>81</v>
      </c>
      <c r="AL36" s="1712"/>
      <c r="AM36" s="1711" t="s">
        <v>81</v>
      </c>
      <c r="AN36" s="1712"/>
      <c r="AO36" s="1711" t="s">
        <v>81</v>
      </c>
      <c r="AP36" s="1712"/>
      <c r="AQ36" s="1711" t="s">
        <v>81</v>
      </c>
      <c r="AR36" s="1712"/>
      <c r="AS36" s="1711" t="s">
        <v>173</v>
      </c>
      <c r="AT36" s="1712"/>
      <c r="AU36" s="1711" t="s">
        <v>82</v>
      </c>
      <c r="AV36" s="1712"/>
      <c r="AW36" s="1711" t="s">
        <v>82</v>
      </c>
      <c r="AX36" s="1712"/>
      <c r="AY36" s="1711" t="s">
        <v>81</v>
      </c>
      <c r="AZ36" s="1712"/>
      <c r="BA36" s="1711" t="s">
        <v>81</v>
      </c>
      <c r="BB36" s="1712"/>
      <c r="BC36" s="1711" t="s">
        <v>81</v>
      </c>
      <c r="BD36" s="1712"/>
      <c r="BE36" s="1711" t="s">
        <v>173</v>
      </c>
      <c r="BF36" s="1712"/>
      <c r="BG36" s="1740" t="s">
        <v>314</v>
      </c>
      <c r="BH36" s="1712"/>
      <c r="BI36" s="1711" t="s">
        <v>82</v>
      </c>
      <c r="BJ36" s="1712"/>
      <c r="BK36" s="1711" t="s">
        <v>82</v>
      </c>
      <c r="BL36" s="1712"/>
      <c r="BM36" s="1715" t="s">
        <v>83</v>
      </c>
      <c r="BN36" s="1716"/>
      <c r="BO36" s="1715" t="s">
        <v>83</v>
      </c>
      <c r="BP36" s="1716"/>
      <c r="BQ36" s="1715" t="s">
        <v>83</v>
      </c>
      <c r="BR36" s="1716"/>
      <c r="BS36" s="1715" t="s">
        <v>83</v>
      </c>
      <c r="BT36" s="1716"/>
      <c r="BU36" s="1715" t="s">
        <v>83</v>
      </c>
      <c r="BV36" s="1716"/>
      <c r="BW36" s="1711" t="s">
        <v>82</v>
      </c>
      <c r="BX36" s="1712"/>
      <c r="BY36" s="1711" t="s">
        <v>82</v>
      </c>
      <c r="BZ36" s="1712"/>
      <c r="CA36" s="1715" t="s">
        <v>83</v>
      </c>
      <c r="CB36" s="1716"/>
      <c r="CC36" s="1711" t="s">
        <v>173</v>
      </c>
      <c r="CD36" s="1712"/>
      <c r="CE36" s="1711" t="s">
        <v>84</v>
      </c>
      <c r="CF36" s="1712"/>
      <c r="CG36" s="1717" t="s">
        <v>84</v>
      </c>
      <c r="CH36" s="1718"/>
    </row>
    <row r="37" spans="1:86" ht="27.75">
      <c r="A37" s="558"/>
      <c r="B37" s="666"/>
      <c r="C37" s="665"/>
      <c r="D37" s="664"/>
      <c r="E37" s="665"/>
      <c r="F37" s="664"/>
      <c r="G37" s="665"/>
      <c r="H37" s="664"/>
      <c r="I37" s="558"/>
      <c r="J37" s="558"/>
      <c r="K37" s="558"/>
      <c r="L37" s="558"/>
      <c r="P37" s="10" t="s">
        <v>85</v>
      </c>
      <c r="Q37" s="1711" t="s">
        <v>86</v>
      </c>
      <c r="R37" s="1712"/>
      <c r="S37" s="1711"/>
      <c r="T37" s="1712"/>
      <c r="U37" s="1711"/>
      <c r="V37" s="1712"/>
      <c r="W37" s="1711" t="s">
        <v>86</v>
      </c>
      <c r="X37" s="1712"/>
      <c r="Y37" s="1711" t="s">
        <v>86</v>
      </c>
      <c r="Z37" s="1712"/>
      <c r="AA37" s="1711" t="s">
        <v>86</v>
      </c>
      <c r="AB37" s="1712"/>
      <c r="AC37" s="1711" t="s">
        <v>86</v>
      </c>
      <c r="AD37" s="1712"/>
      <c r="AE37" s="1711" t="s">
        <v>174</v>
      </c>
      <c r="AF37" s="1712"/>
      <c r="AG37" s="1711"/>
      <c r="AH37" s="1712"/>
      <c r="AI37" s="1711"/>
      <c r="AJ37" s="1712"/>
      <c r="AK37" s="1711" t="s">
        <v>86</v>
      </c>
      <c r="AL37" s="1712"/>
      <c r="AM37" s="1711" t="s">
        <v>86</v>
      </c>
      <c r="AN37" s="1712"/>
      <c r="AO37" s="1711" t="s">
        <v>86</v>
      </c>
      <c r="AP37" s="1712"/>
      <c r="AQ37" s="1711" t="s">
        <v>86</v>
      </c>
      <c r="AR37" s="1712"/>
      <c r="AS37" s="1711" t="s">
        <v>174</v>
      </c>
      <c r="AT37" s="1712"/>
      <c r="AU37" s="1711"/>
      <c r="AV37" s="1712"/>
      <c r="AW37" s="1711"/>
      <c r="AX37" s="1712"/>
      <c r="AY37" s="1711" t="s">
        <v>86</v>
      </c>
      <c r="AZ37" s="1712"/>
      <c r="BA37" s="1711" t="s">
        <v>86</v>
      </c>
      <c r="BB37" s="1712"/>
      <c r="BC37" s="1711" t="s">
        <v>86</v>
      </c>
      <c r="BD37" s="1712"/>
      <c r="BE37" s="1711" t="s">
        <v>174</v>
      </c>
      <c r="BF37" s="1712"/>
      <c r="BG37" s="1711" t="s">
        <v>174</v>
      </c>
      <c r="BH37" s="1712"/>
      <c r="BI37" s="1711"/>
      <c r="BJ37" s="1712"/>
      <c r="BK37" s="1711"/>
      <c r="BL37" s="1712"/>
      <c r="BM37" s="1713" t="s">
        <v>87</v>
      </c>
      <c r="BN37" s="1714"/>
      <c r="BO37" s="1713" t="s">
        <v>87</v>
      </c>
      <c r="BP37" s="1714"/>
      <c r="BQ37" s="1713" t="s">
        <v>87</v>
      </c>
      <c r="BR37" s="1714"/>
      <c r="BS37" s="1713" t="s">
        <v>87</v>
      </c>
      <c r="BT37" s="1714"/>
      <c r="BU37" s="1713" t="s">
        <v>87</v>
      </c>
      <c r="BV37" s="1714"/>
      <c r="BW37" s="1711"/>
      <c r="BX37" s="1712"/>
      <c r="BY37" s="1711"/>
      <c r="BZ37" s="1712"/>
      <c r="CA37" s="1713" t="s">
        <v>87</v>
      </c>
      <c r="CB37" s="1714"/>
      <c r="CC37" s="1711" t="s">
        <v>174</v>
      </c>
      <c r="CD37" s="1712"/>
      <c r="CE37" s="1711" t="s">
        <v>88</v>
      </c>
      <c r="CF37" s="1712"/>
      <c r="CG37" s="1711" t="s">
        <v>88</v>
      </c>
      <c r="CH37" s="1712"/>
    </row>
    <row r="38" spans="1:86" ht="16.5">
      <c r="A38" s="558"/>
      <c r="B38" s="558"/>
      <c r="C38" s="667"/>
      <c r="D38" s="559"/>
      <c r="E38" s="558"/>
      <c r="F38" s="558"/>
      <c r="G38" s="559"/>
      <c r="H38" s="559"/>
      <c r="I38" s="559"/>
      <c r="J38" s="559"/>
      <c r="K38" s="559"/>
      <c r="L38" s="559"/>
      <c r="P38" s="10" t="s">
        <v>89</v>
      </c>
      <c r="Q38" s="1711" t="s">
        <v>90</v>
      </c>
      <c r="R38" s="1712"/>
      <c r="S38" s="1711"/>
      <c r="T38" s="1712"/>
      <c r="U38" s="1711"/>
      <c r="V38" s="1712"/>
      <c r="W38" s="1711" t="s">
        <v>90</v>
      </c>
      <c r="X38" s="1712"/>
      <c r="Y38" s="1711" t="s">
        <v>90</v>
      </c>
      <c r="Z38" s="1712"/>
      <c r="AA38" s="1711" t="s">
        <v>90</v>
      </c>
      <c r="AB38" s="1712"/>
      <c r="AC38" s="1711" t="s">
        <v>90</v>
      </c>
      <c r="AD38" s="1712"/>
      <c r="AE38" s="1711" t="s">
        <v>90</v>
      </c>
      <c r="AF38" s="1712"/>
      <c r="AG38" s="1711"/>
      <c r="AH38" s="1712"/>
      <c r="AI38" s="1711"/>
      <c r="AJ38" s="1712"/>
      <c r="AK38" s="1711" t="s">
        <v>90</v>
      </c>
      <c r="AL38" s="1712"/>
      <c r="AM38" s="1711" t="s">
        <v>90</v>
      </c>
      <c r="AN38" s="1712"/>
      <c r="AO38" s="1711" t="s">
        <v>90</v>
      </c>
      <c r="AP38" s="1712"/>
      <c r="AQ38" s="1711" t="s">
        <v>90</v>
      </c>
      <c r="AR38" s="1712"/>
      <c r="AS38" s="1711" t="s">
        <v>90</v>
      </c>
      <c r="AT38" s="1712"/>
      <c r="AU38" s="1711"/>
      <c r="AV38" s="1712"/>
      <c r="AW38" s="1711"/>
      <c r="AX38" s="1712"/>
      <c r="AY38" s="1711" t="s">
        <v>90</v>
      </c>
      <c r="AZ38" s="1712"/>
      <c r="BA38" s="1711" t="s">
        <v>90</v>
      </c>
      <c r="BB38" s="1712"/>
      <c r="BC38" s="1711" t="s">
        <v>90</v>
      </c>
      <c r="BD38" s="1712"/>
      <c r="BE38" s="1711" t="s">
        <v>90</v>
      </c>
      <c r="BF38" s="1712"/>
      <c r="BG38" s="1711" t="s">
        <v>90</v>
      </c>
      <c r="BH38" s="1712"/>
      <c r="BI38" s="1711"/>
      <c r="BJ38" s="1712"/>
      <c r="BK38" s="1711"/>
      <c r="BL38" s="1712"/>
      <c r="BM38" s="1713" t="s">
        <v>90</v>
      </c>
      <c r="BN38" s="1714"/>
      <c r="BO38" s="1713" t="s">
        <v>90</v>
      </c>
      <c r="BP38" s="1714"/>
      <c r="BQ38" s="1713" t="s">
        <v>90</v>
      </c>
      <c r="BR38" s="1714"/>
      <c r="BS38" s="1713" t="s">
        <v>90</v>
      </c>
      <c r="BT38" s="1714"/>
      <c r="BU38" s="1713" t="s">
        <v>90</v>
      </c>
      <c r="BV38" s="1714"/>
      <c r="BW38" s="1711"/>
      <c r="BX38" s="1712"/>
      <c r="BY38" s="1711"/>
      <c r="BZ38" s="1712"/>
      <c r="CA38" s="1713" t="s">
        <v>90</v>
      </c>
      <c r="CB38" s="1714"/>
      <c r="CC38" s="1711" t="s">
        <v>90</v>
      </c>
      <c r="CD38" s="1712"/>
      <c r="CE38" s="1711" t="s">
        <v>91</v>
      </c>
      <c r="CF38" s="1712"/>
      <c r="CG38" s="1711" t="s">
        <v>91</v>
      </c>
      <c r="CH38" s="1712"/>
    </row>
    <row r="39" spans="1:86" ht="16.5">
      <c r="A39" s="555"/>
      <c r="B39" s="664"/>
      <c r="C39" s="665"/>
      <c r="D39" s="559"/>
      <c r="E39" s="556"/>
      <c r="F39" s="558"/>
      <c r="G39" s="664"/>
      <c r="H39" s="665"/>
      <c r="I39" s="664"/>
      <c r="J39" s="665"/>
      <c r="K39" s="560"/>
      <c r="L39" s="560"/>
      <c r="P39" s="10" t="s">
        <v>92</v>
      </c>
      <c r="Q39" s="1711" t="s">
        <v>93</v>
      </c>
      <c r="R39" s="1712"/>
      <c r="S39" s="1711" t="s">
        <v>94</v>
      </c>
      <c r="T39" s="1712"/>
      <c r="U39" s="1711" t="s">
        <v>94</v>
      </c>
      <c r="V39" s="1712"/>
      <c r="W39" s="1711" t="s">
        <v>93</v>
      </c>
      <c r="X39" s="1712"/>
      <c r="Y39" s="1711" t="s">
        <v>93</v>
      </c>
      <c r="Z39" s="1712"/>
      <c r="AA39" s="1711" t="s">
        <v>93</v>
      </c>
      <c r="AB39" s="1712"/>
      <c r="AC39" s="1711" t="s">
        <v>93</v>
      </c>
      <c r="AD39" s="1712"/>
      <c r="AE39" s="1711" t="s">
        <v>93</v>
      </c>
      <c r="AF39" s="1712"/>
      <c r="AG39" s="1711" t="s">
        <v>94</v>
      </c>
      <c r="AH39" s="1712"/>
      <c r="AI39" s="1711" t="s">
        <v>94</v>
      </c>
      <c r="AJ39" s="1712"/>
      <c r="AK39" s="1711" t="s">
        <v>93</v>
      </c>
      <c r="AL39" s="1712"/>
      <c r="AM39" s="1711" t="s">
        <v>93</v>
      </c>
      <c r="AN39" s="1712"/>
      <c r="AO39" s="1711" t="s">
        <v>93</v>
      </c>
      <c r="AP39" s="1712"/>
      <c r="AQ39" s="1711" t="s">
        <v>93</v>
      </c>
      <c r="AR39" s="1712"/>
      <c r="AS39" s="1711" t="s">
        <v>93</v>
      </c>
      <c r="AT39" s="1712"/>
      <c r="AU39" s="1711" t="s">
        <v>94</v>
      </c>
      <c r="AV39" s="1712"/>
      <c r="AW39" s="1711" t="s">
        <v>94</v>
      </c>
      <c r="AX39" s="1712"/>
      <c r="AY39" s="1711" t="s">
        <v>93</v>
      </c>
      <c r="AZ39" s="1712"/>
      <c r="BA39" s="1711" t="s">
        <v>93</v>
      </c>
      <c r="BB39" s="1712"/>
      <c r="BC39" s="1711" t="s">
        <v>93</v>
      </c>
      <c r="BD39" s="1712"/>
      <c r="BE39" s="1711" t="s">
        <v>93</v>
      </c>
      <c r="BF39" s="1712"/>
      <c r="BG39" s="1711" t="s">
        <v>93</v>
      </c>
      <c r="BH39" s="1712"/>
      <c r="BI39" s="1711" t="s">
        <v>94</v>
      </c>
      <c r="BJ39" s="1712"/>
      <c r="BK39" s="1711" t="s">
        <v>94</v>
      </c>
      <c r="BL39" s="1712"/>
      <c r="BM39" s="1713" t="s">
        <v>93</v>
      </c>
      <c r="BN39" s="1714"/>
      <c r="BO39" s="1713" t="s">
        <v>93</v>
      </c>
      <c r="BP39" s="1714"/>
      <c r="BQ39" s="1713" t="s">
        <v>93</v>
      </c>
      <c r="BR39" s="1714"/>
      <c r="BS39" s="1713" t="s">
        <v>93</v>
      </c>
      <c r="BT39" s="1714"/>
      <c r="BU39" s="1713" t="s">
        <v>93</v>
      </c>
      <c r="BV39" s="1714"/>
      <c r="BW39" s="1711" t="s">
        <v>94</v>
      </c>
      <c r="BX39" s="1712"/>
      <c r="BY39" s="1711" t="s">
        <v>94</v>
      </c>
      <c r="BZ39" s="1712"/>
      <c r="CA39" s="1713" t="s">
        <v>93</v>
      </c>
      <c r="CB39" s="1714"/>
      <c r="CC39" s="1711" t="s">
        <v>93</v>
      </c>
      <c r="CD39" s="1712"/>
      <c r="CE39" s="1711" t="s">
        <v>95</v>
      </c>
      <c r="CF39" s="1712"/>
      <c r="CG39" s="1711" t="s">
        <v>95</v>
      </c>
      <c r="CH39" s="1712"/>
    </row>
    <row r="40" spans="1:86" ht="16.5">
      <c r="A40" s="555"/>
      <c r="B40" s="664"/>
      <c r="C40" s="665"/>
      <c r="D40" s="559"/>
      <c r="E40" s="556"/>
      <c r="F40" s="558"/>
      <c r="G40" s="664"/>
      <c r="H40" s="665"/>
      <c r="I40" s="664"/>
      <c r="J40" s="665"/>
      <c r="K40" s="560"/>
      <c r="L40" s="560"/>
      <c r="P40" s="13"/>
      <c r="Q40" s="1705">
        <v>1</v>
      </c>
      <c r="R40" s="1706"/>
      <c r="S40" s="1705"/>
      <c r="T40" s="1706"/>
      <c r="U40" s="1705"/>
      <c r="V40" s="1706"/>
      <c r="W40" s="1705">
        <v>2</v>
      </c>
      <c r="X40" s="1706"/>
      <c r="Y40" s="1705">
        <v>3</v>
      </c>
      <c r="Z40" s="1706"/>
      <c r="AA40" s="1705">
        <v>4</v>
      </c>
      <c r="AB40" s="1706"/>
      <c r="AC40" s="1705">
        <v>5</v>
      </c>
      <c r="AD40" s="1706"/>
      <c r="AE40" s="1705">
        <v>6</v>
      </c>
      <c r="AF40" s="1706"/>
      <c r="AG40" s="1705"/>
      <c r="AH40" s="1706"/>
      <c r="AI40" s="1705"/>
      <c r="AJ40" s="1706"/>
      <c r="AK40" s="1705">
        <v>7</v>
      </c>
      <c r="AL40" s="1706"/>
      <c r="AM40" s="1705">
        <v>8</v>
      </c>
      <c r="AN40" s="1706"/>
      <c r="AO40" s="1705">
        <v>9</v>
      </c>
      <c r="AP40" s="1706"/>
      <c r="AQ40" s="1705">
        <v>10</v>
      </c>
      <c r="AR40" s="1706"/>
      <c r="AS40" s="1705">
        <v>11</v>
      </c>
      <c r="AT40" s="1706"/>
      <c r="AU40" s="1705"/>
      <c r="AV40" s="1706"/>
      <c r="AW40" s="1705"/>
      <c r="AX40" s="1706"/>
      <c r="AY40" s="1705">
        <v>12</v>
      </c>
      <c r="AZ40" s="1706"/>
      <c r="BA40" s="1705">
        <v>13</v>
      </c>
      <c r="BB40" s="1706"/>
      <c r="BC40" s="1705">
        <v>14</v>
      </c>
      <c r="BD40" s="1706"/>
      <c r="BE40" s="1705">
        <v>15</v>
      </c>
      <c r="BF40" s="1706"/>
      <c r="BG40" s="1705">
        <v>16</v>
      </c>
      <c r="BH40" s="1706"/>
      <c r="BI40" s="1705"/>
      <c r="BJ40" s="1706"/>
      <c r="BK40" s="1705"/>
      <c r="BL40" s="1706"/>
      <c r="BM40" s="1707">
        <v>2</v>
      </c>
      <c r="BN40" s="1708"/>
      <c r="BO40" s="1707">
        <v>4</v>
      </c>
      <c r="BP40" s="1708"/>
      <c r="BQ40" s="1707">
        <v>6</v>
      </c>
      <c r="BR40" s="1708"/>
      <c r="BS40" s="1707">
        <v>8</v>
      </c>
      <c r="BT40" s="1708"/>
      <c r="BU40" s="1707">
        <v>10</v>
      </c>
      <c r="BV40" s="1708"/>
      <c r="BW40" s="1705"/>
      <c r="BX40" s="1706"/>
      <c r="BY40" s="1705"/>
      <c r="BZ40" s="1706"/>
      <c r="CA40" s="1707">
        <v>12</v>
      </c>
      <c r="CB40" s="1708"/>
      <c r="CC40" s="1705">
        <v>17</v>
      </c>
      <c r="CD40" s="1706"/>
      <c r="CE40" s="1705">
        <v>18</v>
      </c>
      <c r="CF40" s="1706"/>
      <c r="CG40" s="1705">
        <v>20</v>
      </c>
      <c r="CH40" s="1706"/>
    </row>
    <row r="41" spans="1:86" ht="16.5">
      <c r="A41" s="558"/>
      <c r="B41" s="668"/>
      <c r="C41" s="558"/>
      <c r="D41" s="558"/>
      <c r="E41" s="558"/>
      <c r="F41" s="558"/>
      <c r="G41" s="558"/>
      <c r="H41" s="558"/>
      <c r="I41" s="558"/>
      <c r="J41" s="558"/>
      <c r="K41" s="558"/>
      <c r="L41" s="558"/>
      <c r="N41" s="284" t="s">
        <v>308</v>
      </c>
      <c r="O41" s="408">
        <f>SUM(Q41:BZ41)</f>
        <v>168</v>
      </c>
      <c r="P41" s="406" t="s">
        <v>304</v>
      </c>
      <c r="Q41" s="1699">
        <v>8</v>
      </c>
      <c r="R41" s="1702"/>
      <c r="S41" s="1699"/>
      <c r="T41" s="1702"/>
      <c r="U41" s="1699"/>
      <c r="V41" s="1702"/>
      <c r="W41" s="1699">
        <v>8</v>
      </c>
      <c r="X41" s="1702"/>
      <c r="Y41" s="1699">
        <v>8</v>
      </c>
      <c r="Z41" s="1702"/>
      <c r="AA41" s="1699">
        <v>8</v>
      </c>
      <c r="AB41" s="1702"/>
      <c r="AC41" s="1699">
        <v>8</v>
      </c>
      <c r="AD41" s="1702"/>
      <c r="AE41" s="1699">
        <v>8</v>
      </c>
      <c r="AF41" s="1702"/>
      <c r="AG41" s="1699"/>
      <c r="AH41" s="1702"/>
      <c r="AI41" s="1699"/>
      <c r="AJ41" s="1702"/>
      <c r="AK41" s="1699">
        <v>8</v>
      </c>
      <c r="AL41" s="1702"/>
      <c r="AM41" s="1699">
        <v>8</v>
      </c>
      <c r="AN41" s="1702"/>
      <c r="AO41" s="1699">
        <v>8</v>
      </c>
      <c r="AP41" s="1702"/>
      <c r="AQ41" s="1699">
        <v>8</v>
      </c>
      <c r="AR41" s="1702"/>
      <c r="AS41" s="1699">
        <v>8</v>
      </c>
      <c r="AT41" s="1702"/>
      <c r="AU41" s="1699"/>
      <c r="AV41" s="1702"/>
      <c r="AW41" s="1699"/>
      <c r="AX41" s="1702"/>
      <c r="AY41" s="1699">
        <v>8</v>
      </c>
      <c r="AZ41" s="1702"/>
      <c r="BA41" s="1699">
        <v>8</v>
      </c>
      <c r="BB41" s="1702"/>
      <c r="BC41" s="1699">
        <v>8</v>
      </c>
      <c r="BD41" s="1702"/>
      <c r="BE41" s="1699">
        <v>8</v>
      </c>
      <c r="BF41" s="1702"/>
      <c r="BG41" s="1699">
        <v>8</v>
      </c>
      <c r="BH41" s="1702"/>
      <c r="BI41" s="1699"/>
      <c r="BJ41" s="1702"/>
      <c r="BK41" s="1699"/>
      <c r="BL41" s="1702"/>
      <c r="BM41" s="1699">
        <v>8</v>
      </c>
      <c r="BN41" s="1702"/>
      <c r="BO41" s="1699">
        <v>8</v>
      </c>
      <c r="BP41" s="1702"/>
      <c r="BQ41" s="1699">
        <v>8</v>
      </c>
      <c r="BR41" s="1702"/>
      <c r="BS41" s="1699">
        <v>8</v>
      </c>
      <c r="BT41" s="1702"/>
      <c r="BU41" s="1699">
        <v>8</v>
      </c>
      <c r="BV41" s="1702"/>
      <c r="BW41" s="1699"/>
      <c r="BX41" s="1702"/>
      <c r="BY41" s="1699"/>
      <c r="BZ41" s="1702"/>
      <c r="CA41" s="1699">
        <v>8</v>
      </c>
      <c r="CB41" s="1702"/>
      <c r="CC41" s="1699">
        <v>8</v>
      </c>
      <c r="CD41" s="1702"/>
      <c r="CE41" s="1699">
        <v>8</v>
      </c>
      <c r="CF41" s="1702"/>
      <c r="CG41" s="1709" t="s">
        <v>339</v>
      </c>
      <c r="CH41" s="1710"/>
    </row>
    <row r="42" spans="1:86" ht="16.5">
      <c r="A42" s="558"/>
      <c r="B42" s="558"/>
      <c r="C42" s="667"/>
      <c r="D42" s="558"/>
      <c r="E42" s="558"/>
      <c r="F42" s="558"/>
      <c r="G42" s="558"/>
      <c r="H42" s="558"/>
      <c r="I42" s="559"/>
      <c r="J42" s="669"/>
      <c r="K42" s="670"/>
      <c r="L42" s="558"/>
      <c r="N42" s="284" t="s">
        <v>309</v>
      </c>
      <c r="O42" s="408">
        <f>SUM(Q42:BX42)</f>
        <v>46</v>
      </c>
      <c r="P42" s="407" t="s">
        <v>307</v>
      </c>
      <c r="Q42" s="1699">
        <v>3</v>
      </c>
      <c r="R42" s="1702"/>
      <c r="S42" s="1699"/>
      <c r="T42" s="1702"/>
      <c r="U42" s="1699"/>
      <c r="V42" s="1702"/>
      <c r="W42" s="1699">
        <v>3</v>
      </c>
      <c r="X42" s="1702"/>
      <c r="Y42" s="1699">
        <v>3</v>
      </c>
      <c r="Z42" s="1702"/>
      <c r="AA42" s="1699">
        <v>3</v>
      </c>
      <c r="AB42" s="1702"/>
      <c r="AC42" s="1699">
        <v>3</v>
      </c>
      <c r="AD42" s="1702"/>
      <c r="AE42" s="1699"/>
      <c r="AF42" s="1702"/>
      <c r="AG42" s="1699"/>
      <c r="AH42" s="1702"/>
      <c r="AI42" s="1699"/>
      <c r="AJ42" s="1702"/>
      <c r="AK42" s="1699">
        <v>3</v>
      </c>
      <c r="AL42" s="1702"/>
      <c r="AM42" s="1699">
        <v>3</v>
      </c>
      <c r="AN42" s="1702"/>
      <c r="AO42" s="1699">
        <v>3</v>
      </c>
      <c r="AP42" s="1702"/>
      <c r="AQ42" s="1699">
        <v>3</v>
      </c>
      <c r="AR42" s="1702"/>
      <c r="AS42" s="1699"/>
      <c r="AT42" s="1702"/>
      <c r="AU42" s="1699"/>
      <c r="AV42" s="1702"/>
      <c r="AW42" s="1699"/>
      <c r="AX42" s="1702"/>
      <c r="AY42" s="1699">
        <v>3</v>
      </c>
      <c r="AZ42" s="1702"/>
      <c r="BA42" s="1699">
        <v>3</v>
      </c>
      <c r="BB42" s="1702"/>
      <c r="BC42" s="1699">
        <v>3</v>
      </c>
      <c r="BD42" s="1702"/>
      <c r="BE42" s="1699">
        <v>3</v>
      </c>
      <c r="BF42" s="1702"/>
      <c r="BM42" s="1699">
        <v>3</v>
      </c>
      <c r="BN42" s="1702"/>
      <c r="BO42" s="1699">
        <v>3</v>
      </c>
      <c r="BP42" s="1702"/>
      <c r="BQ42" s="1699">
        <v>1</v>
      </c>
      <c r="BR42" s="1702"/>
      <c r="CA42" s="1737"/>
      <c r="CB42" s="1739"/>
      <c r="CC42" s="1737"/>
      <c r="CD42" s="1739"/>
      <c r="CE42" s="1737"/>
      <c r="CF42" s="1739"/>
      <c r="CG42" s="1737"/>
      <c r="CH42" s="1739"/>
    </row>
    <row r="43" spans="1:19" ht="16.5">
      <c r="A43" s="555"/>
      <c r="B43" s="664"/>
      <c r="C43" s="558"/>
      <c r="D43" s="556"/>
      <c r="E43" s="558"/>
      <c r="F43" s="556"/>
      <c r="G43" s="556"/>
      <c r="H43" s="556"/>
      <c r="I43" s="558"/>
      <c r="J43" s="671"/>
      <c r="K43" s="560"/>
      <c r="L43" s="558"/>
      <c r="N43" s="284" t="s">
        <v>310</v>
      </c>
      <c r="O43" s="408">
        <f>O41+O42</f>
        <v>214</v>
      </c>
      <c r="S43" t="s">
        <v>327</v>
      </c>
    </row>
    <row r="44" spans="1:18" ht="33.75" customHeight="1">
      <c r="A44" s="555"/>
      <c r="B44" s="664"/>
      <c r="C44" s="558"/>
      <c r="D44" s="556"/>
      <c r="E44" s="558"/>
      <c r="F44" s="556"/>
      <c r="G44" s="556"/>
      <c r="H44" s="556"/>
      <c r="I44" s="558"/>
      <c r="J44" s="671"/>
      <c r="K44" s="560"/>
      <c r="L44" s="558"/>
      <c r="N44" s="1"/>
      <c r="R44" s="248" t="s">
        <v>332</v>
      </c>
    </row>
    <row r="45" spans="1:86" ht="27.75">
      <c r="A45" s="558"/>
      <c r="B45" s="666"/>
      <c r="C45" s="558"/>
      <c r="D45" s="556"/>
      <c r="E45" s="558"/>
      <c r="F45" s="556"/>
      <c r="G45" s="556"/>
      <c r="H45" s="556"/>
      <c r="I45" s="558"/>
      <c r="J45" s="556"/>
      <c r="K45" s="558"/>
      <c r="L45" s="558"/>
      <c r="Q45" s="1735">
        <v>1</v>
      </c>
      <c r="R45" s="1736"/>
      <c r="S45" s="1735">
        <v>2</v>
      </c>
      <c r="T45" s="1736"/>
      <c r="U45" s="1735">
        <v>3</v>
      </c>
      <c r="V45" s="1736"/>
      <c r="W45" s="1735">
        <v>4</v>
      </c>
      <c r="X45" s="1736"/>
      <c r="Y45" s="1735">
        <v>5</v>
      </c>
      <c r="Z45" s="1736"/>
      <c r="AA45" s="1735">
        <v>6</v>
      </c>
      <c r="AB45" s="1736"/>
      <c r="AC45" s="1735">
        <v>7</v>
      </c>
      <c r="AD45" s="1736"/>
      <c r="AE45" s="1735">
        <v>8</v>
      </c>
      <c r="AF45" s="1736"/>
      <c r="AG45" s="1735">
        <v>9</v>
      </c>
      <c r="AH45" s="1736"/>
      <c r="AI45" s="1735">
        <v>10</v>
      </c>
      <c r="AJ45" s="1736"/>
      <c r="AK45" s="1735">
        <v>11</v>
      </c>
      <c r="AL45" s="1736"/>
      <c r="AM45" s="1735">
        <v>12</v>
      </c>
      <c r="AN45" s="1736"/>
      <c r="AO45" s="1735">
        <v>13</v>
      </c>
      <c r="AP45" s="1736"/>
      <c r="AQ45" s="1735">
        <v>14</v>
      </c>
      <c r="AR45" s="1736"/>
      <c r="AS45" s="1735">
        <v>15</v>
      </c>
      <c r="AT45" s="1736"/>
      <c r="AU45" s="1735">
        <v>16</v>
      </c>
      <c r="AV45" s="1736"/>
      <c r="AW45" s="1735">
        <v>17</v>
      </c>
      <c r="AX45" s="1736"/>
      <c r="AY45" s="1735">
        <v>18</v>
      </c>
      <c r="AZ45" s="1736"/>
      <c r="BA45" s="1735">
        <v>19</v>
      </c>
      <c r="BB45" s="1736"/>
      <c r="BC45" s="1735">
        <v>20</v>
      </c>
      <c r="BD45" s="1736"/>
      <c r="BE45" s="1735">
        <v>21</v>
      </c>
      <c r="BF45" s="1736"/>
      <c r="BG45" s="1735">
        <v>22</v>
      </c>
      <c r="BH45" s="1736"/>
      <c r="BI45" s="1735">
        <v>23</v>
      </c>
      <c r="BJ45" s="1736"/>
      <c r="BK45" s="1735">
        <v>24</v>
      </c>
      <c r="BL45" s="1736"/>
      <c r="BM45" s="1735">
        <v>25</v>
      </c>
      <c r="BN45" s="1736"/>
      <c r="BO45" s="1735">
        <v>26</v>
      </c>
      <c r="BP45" s="1736"/>
      <c r="BQ45" s="1735">
        <v>27</v>
      </c>
      <c r="BR45" s="1736"/>
      <c r="BS45" s="1735">
        <v>28</v>
      </c>
      <c r="BT45" s="1736"/>
      <c r="BU45" s="1735">
        <v>29</v>
      </c>
      <c r="BV45" s="1736"/>
      <c r="BW45" s="1735">
        <v>30</v>
      </c>
      <c r="BX45" s="1736"/>
      <c r="BY45" s="1735">
        <v>31</v>
      </c>
      <c r="BZ45" s="1736"/>
      <c r="CA45" s="1735">
        <v>32</v>
      </c>
      <c r="CB45" s="1736"/>
      <c r="CC45" s="1735">
        <v>33</v>
      </c>
      <c r="CD45" s="1736"/>
      <c r="CE45" s="1735">
        <v>34</v>
      </c>
      <c r="CF45" s="1736"/>
      <c r="CG45" s="1735">
        <v>35</v>
      </c>
      <c r="CH45" s="1736"/>
    </row>
    <row r="46" spans="1:86" ht="16.5">
      <c r="A46" s="558"/>
      <c r="B46" s="558"/>
      <c r="C46" s="667"/>
      <c r="D46" s="558"/>
      <c r="E46" s="558"/>
      <c r="F46" s="558"/>
      <c r="G46" s="558"/>
      <c r="H46" s="559"/>
      <c r="I46" s="559"/>
      <c r="J46" s="559"/>
      <c r="K46" s="559"/>
      <c r="L46" s="559"/>
      <c r="P46" s="6" t="s">
        <v>78</v>
      </c>
      <c r="Q46" s="1733">
        <v>42412</v>
      </c>
      <c r="R46" s="1734"/>
      <c r="S46" s="1733">
        <v>42413</v>
      </c>
      <c r="T46" s="1734"/>
      <c r="U46" s="1733">
        <v>42414</v>
      </c>
      <c r="V46" s="1734"/>
      <c r="W46" s="1733">
        <v>42415</v>
      </c>
      <c r="X46" s="1734"/>
      <c r="Y46" s="1733">
        <v>42416</v>
      </c>
      <c r="Z46" s="1734"/>
      <c r="AA46" s="1733">
        <v>42417</v>
      </c>
      <c r="AB46" s="1734"/>
      <c r="AC46" s="1733">
        <v>42418</v>
      </c>
      <c r="AD46" s="1734"/>
      <c r="AE46" s="1733">
        <v>42419</v>
      </c>
      <c r="AF46" s="1734"/>
      <c r="AG46" s="1733">
        <v>42420</v>
      </c>
      <c r="AH46" s="1734"/>
      <c r="AI46" s="1733">
        <v>42421</v>
      </c>
      <c r="AJ46" s="1734"/>
      <c r="AK46" s="1733">
        <v>42422</v>
      </c>
      <c r="AL46" s="1734"/>
      <c r="AM46" s="1733">
        <v>42423</v>
      </c>
      <c r="AN46" s="1734"/>
      <c r="AO46" s="1733">
        <v>42424</v>
      </c>
      <c r="AP46" s="1734"/>
      <c r="AQ46" s="1733">
        <v>42425</v>
      </c>
      <c r="AR46" s="1734"/>
      <c r="AS46" s="1733">
        <v>42426</v>
      </c>
      <c r="AT46" s="1734"/>
      <c r="AU46" s="1733">
        <v>42427</v>
      </c>
      <c r="AV46" s="1734"/>
      <c r="AW46" s="1733">
        <v>42428</v>
      </c>
      <c r="AX46" s="1734"/>
      <c r="AY46" s="1733">
        <v>42429</v>
      </c>
      <c r="AZ46" s="1734"/>
      <c r="BA46" s="1733">
        <v>42430</v>
      </c>
      <c r="BB46" s="1734"/>
      <c r="BC46" s="1733">
        <v>42431</v>
      </c>
      <c r="BD46" s="1734"/>
      <c r="BE46" s="1733">
        <v>42432</v>
      </c>
      <c r="BF46" s="1734"/>
      <c r="BG46" s="1733">
        <v>42433</v>
      </c>
      <c r="BH46" s="1734"/>
      <c r="BI46" s="1733">
        <v>42434</v>
      </c>
      <c r="BJ46" s="1734"/>
      <c r="BK46" s="1733">
        <v>42435</v>
      </c>
      <c r="BL46" s="1734"/>
      <c r="BM46" s="1733">
        <v>42436</v>
      </c>
      <c r="BN46" s="1734"/>
      <c r="BO46" s="1733">
        <v>42437</v>
      </c>
      <c r="BP46" s="1734"/>
      <c r="BQ46" s="1733">
        <v>42438</v>
      </c>
      <c r="BR46" s="1734"/>
      <c r="BS46" s="1733">
        <v>42439</v>
      </c>
      <c r="BT46" s="1734"/>
      <c r="BU46" s="1733">
        <v>42440</v>
      </c>
      <c r="BV46" s="1734"/>
      <c r="BW46" s="1733">
        <v>42441</v>
      </c>
      <c r="BX46" s="1734"/>
      <c r="BY46" s="1733">
        <v>42442</v>
      </c>
      <c r="BZ46" s="1734"/>
      <c r="CA46" s="1731">
        <v>42443</v>
      </c>
      <c r="CB46" s="1732"/>
      <c r="CC46" s="1731">
        <v>42444</v>
      </c>
      <c r="CD46" s="1732"/>
      <c r="CE46" s="1731">
        <v>42445</v>
      </c>
      <c r="CF46" s="1732"/>
      <c r="CG46" s="1731">
        <v>42446</v>
      </c>
      <c r="CH46" s="1732"/>
    </row>
    <row r="47" spans="1:86" ht="16.5">
      <c r="A47" s="555"/>
      <c r="B47" s="664"/>
      <c r="C47" s="665"/>
      <c r="D47" s="672"/>
      <c r="E47" s="558"/>
      <c r="F47" s="556"/>
      <c r="G47" s="558"/>
      <c r="H47" s="664"/>
      <c r="I47" s="665"/>
      <c r="J47" s="664"/>
      <c r="K47" s="560"/>
      <c r="L47" s="560"/>
      <c r="P47" s="6" t="s">
        <v>79</v>
      </c>
      <c r="Q47" s="1727">
        <f>Q46</f>
        <v>42412</v>
      </c>
      <c r="R47" s="1728"/>
      <c r="S47" s="1727">
        <f>S46</f>
        <v>42413</v>
      </c>
      <c r="T47" s="1728"/>
      <c r="U47" s="1727">
        <f>U46</f>
        <v>42414</v>
      </c>
      <c r="V47" s="1728"/>
      <c r="W47" s="1727">
        <f>W46</f>
        <v>42415</v>
      </c>
      <c r="X47" s="1728"/>
      <c r="Y47" s="1727">
        <f>Y46</f>
        <v>42416</v>
      </c>
      <c r="Z47" s="1728"/>
      <c r="AA47" s="1727">
        <f>AA46</f>
        <v>42417</v>
      </c>
      <c r="AB47" s="1728"/>
      <c r="AC47" s="1727">
        <f>AC46</f>
        <v>42418</v>
      </c>
      <c r="AD47" s="1728"/>
      <c r="AE47" s="1727">
        <f>AE46</f>
        <v>42419</v>
      </c>
      <c r="AF47" s="1728"/>
      <c r="AG47" s="1727">
        <f>AG46</f>
        <v>42420</v>
      </c>
      <c r="AH47" s="1728"/>
      <c r="AI47" s="1727">
        <f>AI46</f>
        <v>42421</v>
      </c>
      <c r="AJ47" s="1728"/>
      <c r="AK47" s="1727">
        <f>AK46</f>
        <v>42422</v>
      </c>
      <c r="AL47" s="1728"/>
      <c r="AM47" s="1727">
        <f>AM46</f>
        <v>42423</v>
      </c>
      <c r="AN47" s="1728"/>
      <c r="AO47" s="1727">
        <f>AO46</f>
        <v>42424</v>
      </c>
      <c r="AP47" s="1728"/>
      <c r="AQ47" s="1727">
        <f>AQ46</f>
        <v>42425</v>
      </c>
      <c r="AR47" s="1728"/>
      <c r="AS47" s="1727">
        <f>AS46</f>
        <v>42426</v>
      </c>
      <c r="AT47" s="1728"/>
      <c r="AU47" s="1727">
        <f>AU46</f>
        <v>42427</v>
      </c>
      <c r="AV47" s="1728"/>
      <c r="AW47" s="1727">
        <f>AW46</f>
        <v>42428</v>
      </c>
      <c r="AX47" s="1728"/>
      <c r="AY47" s="1727">
        <f>AY46</f>
        <v>42429</v>
      </c>
      <c r="AZ47" s="1728"/>
      <c r="BA47" s="1727">
        <f>BA46</f>
        <v>42430</v>
      </c>
      <c r="BB47" s="1728"/>
      <c r="BC47" s="1727">
        <f>BC46</f>
        <v>42431</v>
      </c>
      <c r="BD47" s="1728"/>
      <c r="BE47" s="1727">
        <f>BE46</f>
        <v>42432</v>
      </c>
      <c r="BF47" s="1728"/>
      <c r="BG47" s="1727">
        <f>BG46</f>
        <v>42433</v>
      </c>
      <c r="BH47" s="1728"/>
      <c r="BI47" s="1727">
        <f>BI46</f>
        <v>42434</v>
      </c>
      <c r="BJ47" s="1728"/>
      <c r="BK47" s="1727">
        <f>BK46</f>
        <v>42435</v>
      </c>
      <c r="BL47" s="1728"/>
      <c r="BM47" s="1729">
        <f>BM46</f>
        <v>42436</v>
      </c>
      <c r="BN47" s="1730"/>
      <c r="BO47" s="1729">
        <f>BO46</f>
        <v>42437</v>
      </c>
      <c r="BP47" s="1730"/>
      <c r="BQ47" s="1727">
        <f>BQ46</f>
        <v>42438</v>
      </c>
      <c r="BR47" s="1728"/>
      <c r="BS47" s="1727">
        <f>BS46</f>
        <v>42439</v>
      </c>
      <c r="BT47" s="1728"/>
      <c r="BU47" s="1727">
        <f>BU46</f>
        <v>42440</v>
      </c>
      <c r="BV47" s="1728"/>
      <c r="BW47" s="1727">
        <f>BW46</f>
        <v>42441</v>
      </c>
      <c r="BX47" s="1728"/>
      <c r="BY47" s="1727">
        <f>BY46</f>
        <v>42442</v>
      </c>
      <c r="BZ47" s="1728"/>
      <c r="CA47" s="1727">
        <f>CA46</f>
        <v>42443</v>
      </c>
      <c r="CB47" s="1728"/>
      <c r="CC47" s="1727">
        <f>CC46</f>
        <v>42444</v>
      </c>
      <c r="CD47" s="1728"/>
      <c r="CE47" s="1727">
        <f>CE46</f>
        <v>42445</v>
      </c>
      <c r="CF47" s="1728"/>
      <c r="CG47" s="1727">
        <f>CG46</f>
        <v>42446</v>
      </c>
      <c r="CH47" s="1728"/>
    </row>
    <row r="48" spans="1:86" ht="16.5">
      <c r="A48" s="555"/>
      <c r="B48" s="664"/>
      <c r="C48" s="665"/>
      <c r="D48" s="672"/>
      <c r="E48" s="558"/>
      <c r="F48" s="556"/>
      <c r="G48" s="558"/>
      <c r="H48" s="664"/>
      <c r="I48" s="665"/>
      <c r="J48" s="664"/>
      <c r="K48" s="560"/>
      <c r="L48" s="560"/>
      <c r="P48" s="7"/>
      <c r="Q48" s="1717"/>
      <c r="R48" s="1718"/>
      <c r="S48" s="1717"/>
      <c r="T48" s="1718"/>
      <c r="U48" s="1717"/>
      <c r="V48" s="1718"/>
      <c r="W48" s="1717"/>
      <c r="X48" s="1718"/>
      <c r="Y48" s="1717"/>
      <c r="Z48" s="1718"/>
      <c r="AA48" s="1717"/>
      <c r="AB48" s="1718"/>
      <c r="AC48" s="1717"/>
      <c r="AD48" s="1718"/>
      <c r="AE48" s="1717"/>
      <c r="AF48" s="1718"/>
      <c r="AG48" s="1717"/>
      <c r="AH48" s="1718"/>
      <c r="AI48" s="1717"/>
      <c r="AJ48" s="1718"/>
      <c r="AK48" s="1717"/>
      <c r="AL48" s="1718"/>
      <c r="AM48" s="1717"/>
      <c r="AN48" s="1718"/>
      <c r="AO48" s="1717"/>
      <c r="AP48" s="1718"/>
      <c r="AQ48" s="1717"/>
      <c r="AR48" s="1718"/>
      <c r="AS48" s="1717"/>
      <c r="AT48" s="1718"/>
      <c r="AU48" s="1717"/>
      <c r="AV48" s="1718"/>
      <c r="AW48" s="1717"/>
      <c r="AX48" s="1718"/>
      <c r="AY48" s="1717"/>
      <c r="AZ48" s="1718"/>
      <c r="BA48" s="1717"/>
      <c r="BB48" s="1718"/>
      <c r="BC48" s="1717"/>
      <c r="BD48" s="1718"/>
      <c r="BE48" s="1717"/>
      <c r="BF48" s="1718"/>
      <c r="BG48" s="1717"/>
      <c r="BH48" s="1718"/>
      <c r="BI48" s="1717"/>
      <c r="BJ48" s="1718"/>
      <c r="BK48" s="1717"/>
      <c r="BL48" s="1726"/>
      <c r="BM48" s="1721" t="s">
        <v>312</v>
      </c>
      <c r="BN48" s="1722"/>
      <c r="BO48" s="1721" t="s">
        <v>312</v>
      </c>
      <c r="BP48" s="1722"/>
      <c r="BQ48" s="1723" t="s">
        <v>312</v>
      </c>
      <c r="BR48" s="1722"/>
      <c r="BS48" s="1721" t="s">
        <v>312</v>
      </c>
      <c r="BT48" s="1722"/>
      <c r="BU48" s="1721" t="s">
        <v>312</v>
      </c>
      <c r="BV48" s="1722"/>
      <c r="BW48" s="1724"/>
      <c r="BX48" s="1725"/>
      <c r="BY48" s="1724"/>
      <c r="BZ48" s="1725"/>
      <c r="CA48" s="1721" t="s">
        <v>312</v>
      </c>
      <c r="CB48" s="1722"/>
      <c r="CC48" s="1724"/>
      <c r="CD48" s="1725"/>
      <c r="CE48" s="1724"/>
      <c r="CF48" s="1725"/>
      <c r="CG48" s="1719" t="s">
        <v>312</v>
      </c>
      <c r="CH48" s="1720"/>
    </row>
    <row r="49" spans="1:86" ht="16.5">
      <c r="A49" s="558"/>
      <c r="B49" s="668"/>
      <c r="C49" s="558"/>
      <c r="D49" s="558"/>
      <c r="E49" s="558"/>
      <c r="F49" s="558"/>
      <c r="G49" s="558"/>
      <c r="H49" s="558"/>
      <c r="I49" s="558"/>
      <c r="J49" s="558"/>
      <c r="K49" s="558"/>
      <c r="L49" s="558"/>
      <c r="P49" s="10" t="s">
        <v>80</v>
      </c>
      <c r="Q49" s="1711" t="s">
        <v>81</v>
      </c>
      <c r="R49" s="1712"/>
      <c r="S49" s="1711" t="s">
        <v>82</v>
      </c>
      <c r="T49" s="1712"/>
      <c r="U49" s="1711" t="s">
        <v>82</v>
      </c>
      <c r="V49" s="1712"/>
      <c r="W49" s="1711" t="s">
        <v>81</v>
      </c>
      <c r="X49" s="1712"/>
      <c r="Y49" s="1711" t="s">
        <v>81</v>
      </c>
      <c r="Z49" s="1712"/>
      <c r="AA49" s="1711" t="s">
        <v>81</v>
      </c>
      <c r="AB49" s="1712"/>
      <c r="AC49" s="1711" t="s">
        <v>81</v>
      </c>
      <c r="AD49" s="1712"/>
      <c r="AE49" s="1711" t="s">
        <v>81</v>
      </c>
      <c r="AF49" s="1712"/>
      <c r="AG49" s="1711" t="s">
        <v>82</v>
      </c>
      <c r="AH49" s="1712"/>
      <c r="AI49" s="1711" t="s">
        <v>82</v>
      </c>
      <c r="AJ49" s="1712"/>
      <c r="AK49" s="1711" t="s">
        <v>81</v>
      </c>
      <c r="AL49" s="1712"/>
      <c r="AM49" s="1711" t="s">
        <v>81</v>
      </c>
      <c r="AN49" s="1712"/>
      <c r="AO49" s="1711" t="s">
        <v>81</v>
      </c>
      <c r="AP49" s="1712"/>
      <c r="AQ49" s="1711" t="s">
        <v>81</v>
      </c>
      <c r="AR49" s="1712"/>
      <c r="AS49" s="1711" t="s">
        <v>81</v>
      </c>
      <c r="AT49" s="1712"/>
      <c r="AU49" s="1711" t="s">
        <v>82</v>
      </c>
      <c r="AV49" s="1712"/>
      <c r="AW49" s="1711" t="s">
        <v>82</v>
      </c>
      <c r="AX49" s="1712"/>
      <c r="AY49" s="1711" t="s">
        <v>81</v>
      </c>
      <c r="AZ49" s="1712"/>
      <c r="BA49" s="1711" t="s">
        <v>173</v>
      </c>
      <c r="BB49" s="1712"/>
      <c r="BC49" s="1711" t="s">
        <v>173</v>
      </c>
      <c r="BD49" s="1712"/>
      <c r="BE49" s="1711" t="s">
        <v>173</v>
      </c>
      <c r="BF49" s="1712"/>
      <c r="BG49" s="1711" t="s">
        <v>173</v>
      </c>
      <c r="BH49" s="1712"/>
      <c r="BI49" s="1711" t="s">
        <v>82</v>
      </c>
      <c r="BJ49" s="1712"/>
      <c r="BK49" s="1711" t="s">
        <v>82</v>
      </c>
      <c r="BL49" s="1712"/>
      <c r="BM49" s="1715" t="s">
        <v>83</v>
      </c>
      <c r="BN49" s="1716"/>
      <c r="BO49" s="1715" t="s">
        <v>83</v>
      </c>
      <c r="BP49" s="1716"/>
      <c r="BQ49" s="1715" t="s">
        <v>83</v>
      </c>
      <c r="BR49" s="1716"/>
      <c r="BS49" s="1715" t="s">
        <v>83</v>
      </c>
      <c r="BT49" s="1716"/>
      <c r="BU49" s="1715" t="s">
        <v>83</v>
      </c>
      <c r="BV49" s="1716"/>
      <c r="BW49" s="1711" t="s">
        <v>82</v>
      </c>
      <c r="BX49" s="1712"/>
      <c r="BY49" s="1711" t="s">
        <v>82</v>
      </c>
      <c r="BZ49" s="1712"/>
      <c r="CA49" s="1715" t="s">
        <v>83</v>
      </c>
      <c r="CB49" s="1716"/>
      <c r="CC49" s="1711" t="s">
        <v>173</v>
      </c>
      <c r="CD49" s="1712"/>
      <c r="CE49" s="1711" t="s">
        <v>84</v>
      </c>
      <c r="CF49" s="1712"/>
      <c r="CG49" s="1717" t="s">
        <v>84</v>
      </c>
      <c r="CH49" s="1718"/>
    </row>
    <row r="50" spans="1:86" ht="16.5">
      <c r="A50" s="558"/>
      <c r="B50" s="558"/>
      <c r="C50" s="667"/>
      <c r="D50" s="558"/>
      <c r="E50" s="558"/>
      <c r="F50" s="558"/>
      <c r="G50" s="558"/>
      <c r="H50" s="559"/>
      <c r="I50" s="558"/>
      <c r="J50" s="669"/>
      <c r="K50" s="670"/>
      <c r="L50" s="558"/>
      <c r="P50" s="10" t="s">
        <v>85</v>
      </c>
      <c r="Q50" s="1711" t="s">
        <v>86</v>
      </c>
      <c r="R50" s="1712"/>
      <c r="S50" s="1711"/>
      <c r="T50" s="1712"/>
      <c r="U50" s="1711"/>
      <c r="V50" s="1712"/>
      <c r="W50" s="1711" t="s">
        <v>86</v>
      </c>
      <c r="X50" s="1712"/>
      <c r="Y50" s="1711" t="s">
        <v>86</v>
      </c>
      <c r="Z50" s="1712"/>
      <c r="AA50" s="1711" t="s">
        <v>86</v>
      </c>
      <c r="AB50" s="1712"/>
      <c r="AC50" s="1711" t="s">
        <v>86</v>
      </c>
      <c r="AD50" s="1712"/>
      <c r="AE50" s="1711" t="s">
        <v>86</v>
      </c>
      <c r="AF50" s="1712"/>
      <c r="AG50" s="1711"/>
      <c r="AH50" s="1712"/>
      <c r="AI50" s="1711"/>
      <c r="AJ50" s="1712"/>
      <c r="AK50" s="1711" t="s">
        <v>86</v>
      </c>
      <c r="AL50" s="1712"/>
      <c r="AM50" s="1711" t="s">
        <v>86</v>
      </c>
      <c r="AN50" s="1712"/>
      <c r="AO50" s="1711" t="s">
        <v>86</v>
      </c>
      <c r="AP50" s="1712"/>
      <c r="AQ50" s="1711" t="s">
        <v>86</v>
      </c>
      <c r="AR50" s="1712"/>
      <c r="AS50" s="1711" t="s">
        <v>86</v>
      </c>
      <c r="AT50" s="1712"/>
      <c r="AU50" s="1711"/>
      <c r="AV50" s="1712"/>
      <c r="AW50" s="1711"/>
      <c r="AX50" s="1712"/>
      <c r="AY50" s="1711" t="s">
        <v>86</v>
      </c>
      <c r="AZ50" s="1712"/>
      <c r="BA50" s="1711" t="s">
        <v>174</v>
      </c>
      <c r="BB50" s="1712"/>
      <c r="BC50" s="1711" t="s">
        <v>174</v>
      </c>
      <c r="BD50" s="1712"/>
      <c r="BE50" s="1711" t="s">
        <v>174</v>
      </c>
      <c r="BF50" s="1712"/>
      <c r="BG50" s="1711" t="s">
        <v>174</v>
      </c>
      <c r="BH50" s="1712"/>
      <c r="BI50" s="1711"/>
      <c r="BJ50" s="1712"/>
      <c r="BK50" s="1711"/>
      <c r="BL50" s="1712"/>
      <c r="BM50" s="1713" t="s">
        <v>87</v>
      </c>
      <c r="BN50" s="1714"/>
      <c r="BO50" s="1713" t="s">
        <v>87</v>
      </c>
      <c r="BP50" s="1714"/>
      <c r="BQ50" s="1713" t="s">
        <v>87</v>
      </c>
      <c r="BR50" s="1714"/>
      <c r="BS50" s="1713" t="s">
        <v>87</v>
      </c>
      <c r="BT50" s="1714"/>
      <c r="BU50" s="1713" t="s">
        <v>87</v>
      </c>
      <c r="BV50" s="1714"/>
      <c r="BW50" s="1711"/>
      <c r="BX50" s="1712"/>
      <c r="BY50" s="1711"/>
      <c r="BZ50" s="1712"/>
      <c r="CA50" s="1713" t="s">
        <v>87</v>
      </c>
      <c r="CB50" s="1714"/>
      <c r="CC50" s="1711" t="s">
        <v>174</v>
      </c>
      <c r="CD50" s="1712"/>
      <c r="CE50" s="1711" t="s">
        <v>88</v>
      </c>
      <c r="CF50" s="1712"/>
      <c r="CG50" s="1711" t="s">
        <v>88</v>
      </c>
      <c r="CH50" s="1712"/>
    </row>
    <row r="51" spans="1:86" ht="16.5">
      <c r="A51" s="555"/>
      <c r="B51" s="664"/>
      <c r="C51" s="665"/>
      <c r="D51" s="556"/>
      <c r="E51" s="558"/>
      <c r="F51" s="556"/>
      <c r="G51" s="558"/>
      <c r="H51" s="664"/>
      <c r="I51" s="673"/>
      <c r="J51" s="556"/>
      <c r="K51" s="560"/>
      <c r="L51" s="558"/>
      <c r="P51" s="10" t="s">
        <v>89</v>
      </c>
      <c r="Q51" s="1711" t="s">
        <v>90</v>
      </c>
      <c r="R51" s="1712"/>
      <c r="S51" s="1711"/>
      <c r="T51" s="1712"/>
      <c r="U51" s="1711"/>
      <c r="V51" s="1712"/>
      <c r="W51" s="1711" t="s">
        <v>90</v>
      </c>
      <c r="X51" s="1712"/>
      <c r="Y51" s="1711" t="s">
        <v>90</v>
      </c>
      <c r="Z51" s="1712"/>
      <c r="AA51" s="1711" t="s">
        <v>90</v>
      </c>
      <c r="AB51" s="1712"/>
      <c r="AC51" s="1711" t="s">
        <v>90</v>
      </c>
      <c r="AD51" s="1712"/>
      <c r="AE51" s="1711" t="s">
        <v>90</v>
      </c>
      <c r="AF51" s="1712"/>
      <c r="AG51" s="1711"/>
      <c r="AH51" s="1712"/>
      <c r="AI51" s="1711"/>
      <c r="AJ51" s="1712"/>
      <c r="AK51" s="1711" t="s">
        <v>90</v>
      </c>
      <c r="AL51" s="1712"/>
      <c r="AM51" s="1711" t="s">
        <v>90</v>
      </c>
      <c r="AN51" s="1712"/>
      <c r="AO51" s="1711" t="s">
        <v>90</v>
      </c>
      <c r="AP51" s="1712"/>
      <c r="AQ51" s="1711" t="s">
        <v>90</v>
      </c>
      <c r="AR51" s="1712"/>
      <c r="AS51" s="1711" t="s">
        <v>90</v>
      </c>
      <c r="AT51" s="1712"/>
      <c r="AU51" s="1711"/>
      <c r="AV51" s="1712"/>
      <c r="AW51" s="1711"/>
      <c r="AX51" s="1712"/>
      <c r="AY51" s="1711" t="s">
        <v>90</v>
      </c>
      <c r="AZ51" s="1712"/>
      <c r="BA51" s="1711" t="s">
        <v>90</v>
      </c>
      <c r="BB51" s="1712"/>
      <c r="BC51" s="1711" t="s">
        <v>90</v>
      </c>
      <c r="BD51" s="1712"/>
      <c r="BE51" s="1711" t="s">
        <v>90</v>
      </c>
      <c r="BF51" s="1712"/>
      <c r="BG51" s="1711" t="s">
        <v>90</v>
      </c>
      <c r="BH51" s="1712"/>
      <c r="BI51" s="1711"/>
      <c r="BJ51" s="1712"/>
      <c r="BK51" s="1711"/>
      <c r="BL51" s="1712"/>
      <c r="BM51" s="1713" t="s">
        <v>90</v>
      </c>
      <c r="BN51" s="1714"/>
      <c r="BO51" s="1713" t="s">
        <v>90</v>
      </c>
      <c r="BP51" s="1714"/>
      <c r="BQ51" s="1713" t="s">
        <v>90</v>
      </c>
      <c r="BR51" s="1714"/>
      <c r="BS51" s="1713" t="s">
        <v>90</v>
      </c>
      <c r="BT51" s="1714"/>
      <c r="BU51" s="1713" t="s">
        <v>90</v>
      </c>
      <c r="BV51" s="1714"/>
      <c r="BW51" s="1711"/>
      <c r="BX51" s="1712"/>
      <c r="BY51" s="1711"/>
      <c r="BZ51" s="1712"/>
      <c r="CA51" s="1713" t="s">
        <v>90</v>
      </c>
      <c r="CB51" s="1714"/>
      <c r="CC51" s="1711" t="s">
        <v>90</v>
      </c>
      <c r="CD51" s="1712"/>
      <c r="CE51" s="1711" t="s">
        <v>91</v>
      </c>
      <c r="CF51" s="1712"/>
      <c r="CG51" s="1711" t="s">
        <v>91</v>
      </c>
      <c r="CH51" s="1712"/>
    </row>
    <row r="52" spans="1:86" ht="16.5">
      <c r="A52" s="555"/>
      <c r="B52" s="664"/>
      <c r="C52" s="665"/>
      <c r="D52" s="556"/>
      <c r="E52" s="558"/>
      <c r="F52" s="556"/>
      <c r="G52" s="558"/>
      <c r="H52" s="664"/>
      <c r="I52" s="673"/>
      <c r="J52" s="556"/>
      <c r="K52" s="560"/>
      <c r="L52" s="558"/>
      <c r="P52" s="10" t="s">
        <v>92</v>
      </c>
      <c r="Q52" s="1711" t="s">
        <v>93</v>
      </c>
      <c r="R52" s="1712"/>
      <c r="S52" s="1711" t="s">
        <v>94</v>
      </c>
      <c r="T52" s="1712"/>
      <c r="U52" s="1711" t="s">
        <v>94</v>
      </c>
      <c r="V52" s="1712"/>
      <c r="W52" s="1711" t="s">
        <v>93</v>
      </c>
      <c r="X52" s="1712"/>
      <c r="Y52" s="1711" t="s">
        <v>93</v>
      </c>
      <c r="Z52" s="1712"/>
      <c r="AA52" s="1711" t="s">
        <v>93</v>
      </c>
      <c r="AB52" s="1712"/>
      <c r="AC52" s="1711" t="s">
        <v>93</v>
      </c>
      <c r="AD52" s="1712"/>
      <c r="AE52" s="1711" t="s">
        <v>93</v>
      </c>
      <c r="AF52" s="1712"/>
      <c r="AG52" s="1711" t="s">
        <v>94</v>
      </c>
      <c r="AH52" s="1712"/>
      <c r="AI52" s="1711" t="s">
        <v>94</v>
      </c>
      <c r="AJ52" s="1712"/>
      <c r="AK52" s="1711" t="s">
        <v>93</v>
      </c>
      <c r="AL52" s="1712"/>
      <c r="AM52" s="1711" t="s">
        <v>93</v>
      </c>
      <c r="AN52" s="1712"/>
      <c r="AO52" s="1711" t="s">
        <v>93</v>
      </c>
      <c r="AP52" s="1712"/>
      <c r="AQ52" s="1711" t="s">
        <v>93</v>
      </c>
      <c r="AR52" s="1712"/>
      <c r="AS52" s="1711" t="s">
        <v>93</v>
      </c>
      <c r="AT52" s="1712"/>
      <c r="AU52" s="1711" t="s">
        <v>94</v>
      </c>
      <c r="AV52" s="1712"/>
      <c r="AW52" s="1711" t="s">
        <v>94</v>
      </c>
      <c r="AX52" s="1712"/>
      <c r="AY52" s="1711" t="s">
        <v>93</v>
      </c>
      <c r="AZ52" s="1712"/>
      <c r="BA52" s="1711" t="s">
        <v>93</v>
      </c>
      <c r="BB52" s="1712"/>
      <c r="BC52" s="1711" t="s">
        <v>93</v>
      </c>
      <c r="BD52" s="1712"/>
      <c r="BE52" s="1711" t="s">
        <v>93</v>
      </c>
      <c r="BF52" s="1712"/>
      <c r="BG52" s="1711" t="s">
        <v>93</v>
      </c>
      <c r="BH52" s="1712"/>
      <c r="BI52" s="1711" t="s">
        <v>94</v>
      </c>
      <c r="BJ52" s="1712"/>
      <c r="BK52" s="1711" t="s">
        <v>94</v>
      </c>
      <c r="BL52" s="1712"/>
      <c r="BM52" s="1713" t="s">
        <v>93</v>
      </c>
      <c r="BN52" s="1714"/>
      <c r="BO52" s="1713" t="s">
        <v>93</v>
      </c>
      <c r="BP52" s="1714"/>
      <c r="BQ52" s="1713" t="s">
        <v>93</v>
      </c>
      <c r="BR52" s="1714"/>
      <c r="BS52" s="1713" t="s">
        <v>93</v>
      </c>
      <c r="BT52" s="1714"/>
      <c r="BU52" s="1713" t="s">
        <v>93</v>
      </c>
      <c r="BV52" s="1714"/>
      <c r="BW52" s="1711" t="s">
        <v>94</v>
      </c>
      <c r="BX52" s="1712"/>
      <c r="BY52" s="1711" t="s">
        <v>94</v>
      </c>
      <c r="BZ52" s="1712"/>
      <c r="CA52" s="1713" t="s">
        <v>93</v>
      </c>
      <c r="CB52" s="1714"/>
      <c r="CC52" s="1711" t="s">
        <v>93</v>
      </c>
      <c r="CD52" s="1712"/>
      <c r="CE52" s="1711" t="s">
        <v>95</v>
      </c>
      <c r="CF52" s="1712"/>
      <c r="CG52" s="1711" t="s">
        <v>95</v>
      </c>
      <c r="CH52" s="1712"/>
    </row>
    <row r="53" spans="1:86" ht="21">
      <c r="A53" s="558"/>
      <c r="B53" s="674"/>
      <c r="C53" s="558"/>
      <c r="D53" s="558"/>
      <c r="E53" s="558"/>
      <c r="F53" s="558"/>
      <c r="G53" s="558"/>
      <c r="H53" s="558"/>
      <c r="I53" s="558"/>
      <c r="J53" s="558"/>
      <c r="K53" s="558"/>
      <c r="L53" s="558"/>
      <c r="P53" s="13"/>
      <c r="Q53" s="1705">
        <v>1</v>
      </c>
      <c r="R53" s="1706"/>
      <c r="S53" s="1705"/>
      <c r="T53" s="1706"/>
      <c r="U53" s="1705"/>
      <c r="V53" s="1706"/>
      <c r="W53" s="1705">
        <v>2</v>
      </c>
      <c r="X53" s="1706"/>
      <c r="Y53" s="1705">
        <v>3</v>
      </c>
      <c r="Z53" s="1706"/>
      <c r="AA53" s="1705">
        <v>4</v>
      </c>
      <c r="AB53" s="1706"/>
      <c r="AC53" s="1705">
        <v>5</v>
      </c>
      <c r="AD53" s="1706"/>
      <c r="AE53" s="1705">
        <v>6</v>
      </c>
      <c r="AF53" s="1706"/>
      <c r="AG53" s="1705"/>
      <c r="AH53" s="1706"/>
      <c r="AI53" s="1705"/>
      <c r="AJ53" s="1706"/>
      <c r="AK53" s="1705">
        <v>5</v>
      </c>
      <c r="AL53" s="1706"/>
      <c r="AM53" s="1705">
        <v>6</v>
      </c>
      <c r="AN53" s="1706"/>
      <c r="AO53" s="1705">
        <v>7</v>
      </c>
      <c r="AP53" s="1706"/>
      <c r="AQ53" s="1705">
        <v>10</v>
      </c>
      <c r="AR53" s="1706"/>
      <c r="AS53" s="1705">
        <v>11</v>
      </c>
      <c r="AT53" s="1706"/>
      <c r="AU53" s="1705"/>
      <c r="AV53" s="1706"/>
      <c r="AW53" s="1705"/>
      <c r="AX53" s="1706"/>
      <c r="AY53" s="1705">
        <v>12</v>
      </c>
      <c r="AZ53" s="1706"/>
      <c r="BA53" s="1705">
        <v>13</v>
      </c>
      <c r="BB53" s="1706"/>
      <c r="BC53" s="1705">
        <v>14</v>
      </c>
      <c r="BD53" s="1706"/>
      <c r="BE53" s="1705">
        <v>15</v>
      </c>
      <c r="BF53" s="1706"/>
      <c r="BG53" s="1705">
        <v>16</v>
      </c>
      <c r="BH53" s="1706"/>
      <c r="BI53" s="1705"/>
      <c r="BJ53" s="1706"/>
      <c r="BK53" s="1705"/>
      <c r="BL53" s="1706"/>
      <c r="BM53" s="1707">
        <v>2</v>
      </c>
      <c r="BN53" s="1708"/>
      <c r="BO53" s="1707">
        <v>4</v>
      </c>
      <c r="BP53" s="1708"/>
      <c r="BQ53" s="1707">
        <v>6</v>
      </c>
      <c r="BR53" s="1708"/>
      <c r="BS53" s="1707">
        <v>8</v>
      </c>
      <c r="BT53" s="1708"/>
      <c r="BU53" s="1707">
        <v>10</v>
      </c>
      <c r="BV53" s="1708"/>
      <c r="BW53" s="1705"/>
      <c r="BX53" s="1706"/>
      <c r="BY53" s="1705"/>
      <c r="BZ53" s="1706"/>
      <c r="CA53" s="1707">
        <v>12</v>
      </c>
      <c r="CB53" s="1708"/>
      <c r="CC53" s="1705">
        <v>17</v>
      </c>
      <c r="CD53" s="1706"/>
      <c r="CE53" s="1705">
        <v>18</v>
      </c>
      <c r="CF53" s="1706"/>
      <c r="CG53" s="1709" t="s">
        <v>339</v>
      </c>
      <c r="CH53" s="1710"/>
    </row>
    <row r="54" spans="1:86" ht="16.5">
      <c r="A54" s="558"/>
      <c r="B54" s="558"/>
      <c r="C54" s="558"/>
      <c r="D54" s="558"/>
      <c r="E54" s="558"/>
      <c r="F54" s="558"/>
      <c r="G54" s="558"/>
      <c r="H54" s="558"/>
      <c r="I54" s="558"/>
      <c r="J54" s="558"/>
      <c r="K54" s="558"/>
      <c r="L54" s="558"/>
      <c r="N54" s="284" t="s">
        <v>308</v>
      </c>
      <c r="O54" s="408">
        <f>SUM(Q54:BZ54)</f>
        <v>168</v>
      </c>
      <c r="P54" s="406" t="s">
        <v>304</v>
      </c>
      <c r="Q54" s="1699">
        <v>8</v>
      </c>
      <c r="R54" s="1702"/>
      <c r="S54" s="1699"/>
      <c r="T54" s="1702"/>
      <c r="U54" s="1699"/>
      <c r="V54" s="1702"/>
      <c r="W54" s="1699">
        <v>8</v>
      </c>
      <c r="X54" s="1702"/>
      <c r="Y54" s="1699">
        <v>8</v>
      </c>
      <c r="Z54" s="1702"/>
      <c r="AA54" s="1699">
        <v>8</v>
      </c>
      <c r="AB54" s="1702"/>
      <c r="AC54" s="1699">
        <v>8</v>
      </c>
      <c r="AD54" s="1702"/>
      <c r="AE54" s="1699">
        <v>8</v>
      </c>
      <c r="AF54" s="1702"/>
      <c r="AG54" s="1699"/>
      <c r="AH54" s="1702"/>
      <c r="AI54" s="1699"/>
      <c r="AJ54" s="1702"/>
      <c r="AK54" s="1699">
        <v>8</v>
      </c>
      <c r="AL54" s="1702"/>
      <c r="AM54" s="1699">
        <v>8</v>
      </c>
      <c r="AN54" s="1702"/>
      <c r="AO54" s="1699">
        <v>8</v>
      </c>
      <c r="AP54" s="1702"/>
      <c r="AQ54" s="1699">
        <v>8</v>
      </c>
      <c r="AR54" s="1702"/>
      <c r="AS54" s="1699">
        <v>8</v>
      </c>
      <c r="AT54" s="1702"/>
      <c r="AU54" s="1699"/>
      <c r="AV54" s="1702"/>
      <c r="AW54" s="1699"/>
      <c r="AX54" s="1702"/>
      <c r="AY54" s="1699">
        <v>8</v>
      </c>
      <c r="AZ54" s="1702"/>
      <c r="BA54" s="1699">
        <v>8</v>
      </c>
      <c r="BB54" s="1702"/>
      <c r="BC54" s="1699">
        <v>8</v>
      </c>
      <c r="BD54" s="1702"/>
      <c r="BE54" s="1699">
        <v>8</v>
      </c>
      <c r="BF54" s="1702"/>
      <c r="BG54" s="1699">
        <v>8</v>
      </c>
      <c r="BH54" s="1702"/>
      <c r="BI54" s="1699"/>
      <c r="BJ54" s="1702"/>
      <c r="BK54" s="1699"/>
      <c r="BL54" s="1702"/>
      <c r="BM54" s="1703">
        <v>8</v>
      </c>
      <c r="BN54" s="1704"/>
      <c r="BO54" s="1703">
        <v>8</v>
      </c>
      <c r="BP54" s="1704"/>
      <c r="BQ54" s="1699">
        <v>8</v>
      </c>
      <c r="BR54" s="1702"/>
      <c r="BS54" s="1699">
        <v>8</v>
      </c>
      <c r="BT54" s="1702"/>
      <c r="BU54" s="1699">
        <v>8</v>
      </c>
      <c r="BV54" s="1702"/>
      <c r="BW54" s="1699"/>
      <c r="BX54" s="1702"/>
      <c r="BY54" s="1699"/>
      <c r="BZ54" s="1702"/>
      <c r="CA54" s="1699">
        <v>8</v>
      </c>
      <c r="CB54" s="1702"/>
      <c r="CC54" s="1699">
        <v>8</v>
      </c>
      <c r="CD54" s="1702"/>
      <c r="CE54" s="1699">
        <v>8</v>
      </c>
      <c r="CF54" s="1702"/>
      <c r="CG54" s="1699">
        <v>8</v>
      </c>
      <c r="CH54" s="1702"/>
    </row>
    <row r="55" spans="1:70" ht="16.5">
      <c r="A55" s="555"/>
      <c r="B55" s="556"/>
      <c r="C55" s="557"/>
      <c r="D55" s="558"/>
      <c r="E55" s="558"/>
      <c r="F55" s="558"/>
      <c r="G55" s="556"/>
      <c r="H55" s="556"/>
      <c r="I55" s="556"/>
      <c r="J55" s="558"/>
      <c r="K55" s="558"/>
      <c r="L55" s="558"/>
      <c r="N55" s="284" t="s">
        <v>309</v>
      </c>
      <c r="O55" s="408">
        <f>SUM(Q55:BX55)</f>
        <v>46</v>
      </c>
      <c r="P55" s="407" t="s">
        <v>307</v>
      </c>
      <c r="Q55" s="1699">
        <v>4</v>
      </c>
      <c r="R55" s="1700"/>
      <c r="S55" s="1699"/>
      <c r="T55" s="1700"/>
      <c r="U55" s="1699"/>
      <c r="V55" s="1700"/>
      <c r="W55" s="1699">
        <v>4</v>
      </c>
      <c r="X55" s="1700"/>
      <c r="Y55" s="1699">
        <v>4</v>
      </c>
      <c r="Z55" s="1700"/>
      <c r="AA55" s="1699">
        <v>4</v>
      </c>
      <c r="AB55" s="1700"/>
      <c r="AC55" s="1699"/>
      <c r="AD55" s="1700"/>
      <c r="AE55" s="1699"/>
      <c r="AF55" s="1700"/>
      <c r="AG55" s="1699"/>
      <c r="AH55" s="1700"/>
      <c r="AI55" s="1699"/>
      <c r="AJ55" s="1700"/>
      <c r="AK55" s="1699">
        <v>4</v>
      </c>
      <c r="AL55" s="1700"/>
      <c r="AM55" s="1699">
        <v>4</v>
      </c>
      <c r="AN55" s="1700"/>
      <c r="AO55" s="1699">
        <v>4</v>
      </c>
      <c r="AP55" s="1700"/>
      <c r="AQ55" s="1699"/>
      <c r="AR55" s="1700"/>
      <c r="AS55" s="1699"/>
      <c r="AT55" s="1700"/>
      <c r="AU55" s="1699"/>
      <c r="AV55" s="1700"/>
      <c r="AW55" s="1699"/>
      <c r="AX55" s="1700"/>
      <c r="AY55" s="1701">
        <v>4</v>
      </c>
      <c r="AZ55" s="1701"/>
      <c r="BA55" s="1701">
        <v>4</v>
      </c>
      <c r="BB55" s="1701"/>
      <c r="BC55" s="1701">
        <v>4</v>
      </c>
      <c r="BD55" s="1701"/>
      <c r="BM55" s="1699">
        <v>3</v>
      </c>
      <c r="BN55" s="1700"/>
      <c r="BO55" s="1699">
        <v>3</v>
      </c>
      <c r="BP55" s="1700"/>
      <c r="BQ55" s="1699"/>
      <c r="BR55" s="1702"/>
    </row>
    <row r="56" spans="1:19" ht="20.25" customHeight="1">
      <c r="A56" s="272"/>
      <c r="N56" s="284" t="s">
        <v>310</v>
      </c>
      <c r="O56" s="408">
        <f>O54+O55</f>
        <v>214</v>
      </c>
      <c r="S56" t="s">
        <v>327</v>
      </c>
    </row>
    <row r="57" ht="16.5">
      <c r="S57" t="s">
        <v>329</v>
      </c>
    </row>
    <row r="59" spans="14:18" ht="21">
      <c r="N59" s="1"/>
      <c r="R59" s="248" t="s">
        <v>335</v>
      </c>
    </row>
    <row r="60" spans="1:86" ht="16.5">
      <c r="A60" s="1"/>
      <c r="B60" s="1"/>
      <c r="C60" s="415"/>
      <c r="D60" s="1"/>
      <c r="E60" s="1"/>
      <c r="F60" s="1"/>
      <c r="G60" s="1"/>
      <c r="H60" s="1"/>
      <c r="I60" s="1"/>
      <c r="J60" s="1"/>
      <c r="K60" s="1"/>
      <c r="L60" s="1"/>
      <c r="Q60" s="1735">
        <v>1</v>
      </c>
      <c r="R60" s="1736"/>
      <c r="S60" s="1735">
        <v>2</v>
      </c>
      <c r="T60" s="1736"/>
      <c r="U60" s="1735">
        <v>3</v>
      </c>
      <c r="V60" s="1736"/>
      <c r="W60" s="1735">
        <v>4</v>
      </c>
      <c r="X60" s="1736"/>
      <c r="Y60" s="1735">
        <v>5</v>
      </c>
      <c r="Z60" s="1736"/>
      <c r="AA60" s="1735">
        <v>6</v>
      </c>
      <c r="AB60" s="1736"/>
      <c r="AC60" s="1735">
        <v>7</v>
      </c>
      <c r="AD60" s="1736"/>
      <c r="AE60" s="1735">
        <v>8</v>
      </c>
      <c r="AF60" s="1736"/>
      <c r="AG60" s="1735">
        <v>9</v>
      </c>
      <c r="AH60" s="1736"/>
      <c r="AI60" s="1735">
        <v>10</v>
      </c>
      <c r="AJ60" s="1736"/>
      <c r="AK60" s="1735">
        <v>11</v>
      </c>
      <c r="AL60" s="1736"/>
      <c r="AM60" s="1735">
        <v>12</v>
      </c>
      <c r="AN60" s="1736"/>
      <c r="AO60" s="1735">
        <v>13</v>
      </c>
      <c r="AP60" s="1736"/>
      <c r="AQ60" s="1735">
        <v>14</v>
      </c>
      <c r="AR60" s="1736"/>
      <c r="AS60" s="1735">
        <v>15</v>
      </c>
      <c r="AT60" s="1736"/>
      <c r="AU60" s="1735">
        <v>16</v>
      </c>
      <c r="AV60" s="1736"/>
      <c r="AW60" s="1735">
        <v>17</v>
      </c>
      <c r="AX60" s="1736"/>
      <c r="AY60" s="1735">
        <v>18</v>
      </c>
      <c r="AZ60" s="1736"/>
      <c r="BA60" s="1735">
        <v>19</v>
      </c>
      <c r="BB60" s="1736"/>
      <c r="BC60" s="1735">
        <v>20</v>
      </c>
      <c r="BD60" s="1736"/>
      <c r="BE60" s="1735">
        <v>21</v>
      </c>
      <c r="BF60" s="1736"/>
      <c r="BG60" s="1735">
        <v>22</v>
      </c>
      <c r="BH60" s="1736"/>
      <c r="BI60" s="1735">
        <v>23</v>
      </c>
      <c r="BJ60" s="1736"/>
      <c r="BK60" s="1735">
        <v>24</v>
      </c>
      <c r="BL60" s="1736"/>
      <c r="BM60" s="1735">
        <v>25</v>
      </c>
      <c r="BN60" s="1736"/>
      <c r="BO60" s="1735">
        <v>26</v>
      </c>
      <c r="BP60" s="1736"/>
      <c r="BQ60" s="1735">
        <v>27</v>
      </c>
      <c r="BR60" s="1736"/>
      <c r="BS60" s="1735">
        <v>28</v>
      </c>
      <c r="BT60" s="1736"/>
      <c r="BU60" s="1735">
        <v>29</v>
      </c>
      <c r="BV60" s="1736"/>
      <c r="BW60" s="1735">
        <v>30</v>
      </c>
      <c r="BX60" s="1736"/>
      <c r="BY60" s="1735">
        <v>31</v>
      </c>
      <c r="BZ60" s="1736"/>
      <c r="CA60" s="1735">
        <v>32</v>
      </c>
      <c r="CB60" s="1736"/>
      <c r="CC60" s="1735">
        <v>33</v>
      </c>
      <c r="CD60" s="1736"/>
      <c r="CE60" s="1735">
        <v>34</v>
      </c>
      <c r="CF60" s="1736"/>
      <c r="CG60" s="1735">
        <v>35</v>
      </c>
      <c r="CH60" s="1736"/>
    </row>
    <row r="61" spans="1:86" ht="16.5">
      <c r="A61" s="413"/>
      <c r="B61" s="414"/>
      <c r="C61" s="1"/>
      <c r="D61" s="414"/>
      <c r="E61" s="1"/>
      <c r="F61" s="414"/>
      <c r="G61" s="414"/>
      <c r="H61" s="414"/>
      <c r="I61" s="1"/>
      <c r="J61" s="414"/>
      <c r="K61" s="1"/>
      <c r="L61" s="1"/>
      <c r="P61" s="6" t="s">
        <v>78</v>
      </c>
      <c r="Q61" s="1733">
        <v>42412</v>
      </c>
      <c r="R61" s="1734"/>
      <c r="S61" s="1733">
        <v>42413</v>
      </c>
      <c r="T61" s="1734"/>
      <c r="U61" s="1733">
        <v>42414</v>
      </c>
      <c r="V61" s="1734"/>
      <c r="W61" s="1733">
        <v>42415</v>
      </c>
      <c r="X61" s="1734"/>
      <c r="Y61" s="1733">
        <v>42416</v>
      </c>
      <c r="Z61" s="1734"/>
      <c r="AA61" s="1733">
        <v>42417</v>
      </c>
      <c r="AB61" s="1734"/>
      <c r="AC61" s="1733">
        <v>42418</v>
      </c>
      <c r="AD61" s="1734"/>
      <c r="AE61" s="1733">
        <v>42419</v>
      </c>
      <c r="AF61" s="1734"/>
      <c r="AG61" s="1733">
        <v>42420</v>
      </c>
      <c r="AH61" s="1734"/>
      <c r="AI61" s="1733">
        <v>42421</v>
      </c>
      <c r="AJ61" s="1734"/>
      <c r="AK61" s="1733">
        <v>42422</v>
      </c>
      <c r="AL61" s="1734"/>
      <c r="AM61" s="1733">
        <v>42423</v>
      </c>
      <c r="AN61" s="1734"/>
      <c r="AO61" s="1733">
        <v>42424</v>
      </c>
      <c r="AP61" s="1734"/>
      <c r="AQ61" s="1733">
        <v>42425</v>
      </c>
      <c r="AR61" s="1734"/>
      <c r="AS61" s="1733">
        <v>42426</v>
      </c>
      <c r="AT61" s="1734"/>
      <c r="AU61" s="1733">
        <v>42427</v>
      </c>
      <c r="AV61" s="1734"/>
      <c r="AW61" s="1733">
        <v>42428</v>
      </c>
      <c r="AX61" s="1734"/>
      <c r="AY61" s="1733">
        <v>42429</v>
      </c>
      <c r="AZ61" s="1734"/>
      <c r="BA61" s="1733">
        <v>42430</v>
      </c>
      <c r="BB61" s="1734"/>
      <c r="BC61" s="1733">
        <v>42431</v>
      </c>
      <c r="BD61" s="1734"/>
      <c r="BE61" s="1733">
        <v>42432</v>
      </c>
      <c r="BF61" s="1734"/>
      <c r="BG61" s="1733">
        <v>42433</v>
      </c>
      <c r="BH61" s="1734"/>
      <c r="BI61" s="1733">
        <v>42434</v>
      </c>
      <c r="BJ61" s="1734"/>
      <c r="BK61" s="1733">
        <v>42435</v>
      </c>
      <c r="BL61" s="1734"/>
      <c r="BM61" s="1733">
        <v>42436</v>
      </c>
      <c r="BN61" s="1734"/>
      <c r="BO61" s="1733">
        <v>42437</v>
      </c>
      <c r="BP61" s="1734"/>
      <c r="BQ61" s="1733">
        <v>42438</v>
      </c>
      <c r="BR61" s="1734"/>
      <c r="BS61" s="1733">
        <v>42439</v>
      </c>
      <c r="BT61" s="1734"/>
      <c r="BU61" s="1733">
        <v>42440</v>
      </c>
      <c r="BV61" s="1734"/>
      <c r="BW61" s="1733">
        <v>42441</v>
      </c>
      <c r="BX61" s="1734"/>
      <c r="BY61" s="1733">
        <v>42442</v>
      </c>
      <c r="BZ61" s="1734"/>
      <c r="CA61" s="1731">
        <v>42443</v>
      </c>
      <c r="CB61" s="1732"/>
      <c r="CC61" s="1731">
        <v>42444</v>
      </c>
      <c r="CD61" s="1732"/>
      <c r="CE61" s="1731">
        <v>42445</v>
      </c>
      <c r="CF61" s="1732"/>
      <c r="CG61" s="1731">
        <v>42446</v>
      </c>
      <c r="CH61" s="1732"/>
    </row>
    <row r="62" spans="1:86" ht="16.5">
      <c r="A62" s="413"/>
      <c r="B62" s="414"/>
      <c r="C62" s="1"/>
      <c r="D62" s="414"/>
      <c r="E62" s="1"/>
      <c r="F62" s="414"/>
      <c r="G62" s="414"/>
      <c r="H62" s="414"/>
      <c r="I62" s="1"/>
      <c r="J62" s="414"/>
      <c r="K62" s="1"/>
      <c r="L62" s="1"/>
      <c r="P62" s="6" t="s">
        <v>79</v>
      </c>
      <c r="Q62" s="1727">
        <f>Q61</f>
        <v>42412</v>
      </c>
      <c r="R62" s="1728"/>
      <c r="S62" s="1727">
        <f>S61</f>
        <v>42413</v>
      </c>
      <c r="T62" s="1728"/>
      <c r="U62" s="1727">
        <f>U61</f>
        <v>42414</v>
      </c>
      <c r="V62" s="1728"/>
      <c r="W62" s="1727">
        <f>W61</f>
        <v>42415</v>
      </c>
      <c r="X62" s="1728"/>
      <c r="Y62" s="1727">
        <f>Y61</f>
        <v>42416</v>
      </c>
      <c r="Z62" s="1728"/>
      <c r="AA62" s="1727">
        <f>AA61</f>
        <v>42417</v>
      </c>
      <c r="AB62" s="1728"/>
      <c r="AC62" s="1727">
        <f>AC61</f>
        <v>42418</v>
      </c>
      <c r="AD62" s="1728"/>
      <c r="AE62" s="1727">
        <f>AE61</f>
        <v>42419</v>
      </c>
      <c r="AF62" s="1728"/>
      <c r="AG62" s="1727">
        <f>AG61</f>
        <v>42420</v>
      </c>
      <c r="AH62" s="1728"/>
      <c r="AI62" s="1727">
        <f>AI61</f>
        <v>42421</v>
      </c>
      <c r="AJ62" s="1728"/>
      <c r="AK62" s="1727">
        <f>AK61</f>
        <v>42422</v>
      </c>
      <c r="AL62" s="1728"/>
      <c r="AM62" s="1727">
        <f>AM61</f>
        <v>42423</v>
      </c>
      <c r="AN62" s="1728"/>
      <c r="AO62" s="1727">
        <f>AO61</f>
        <v>42424</v>
      </c>
      <c r="AP62" s="1728"/>
      <c r="AQ62" s="1727">
        <f>AQ61</f>
        <v>42425</v>
      </c>
      <c r="AR62" s="1728"/>
      <c r="AS62" s="1727">
        <f>AS61</f>
        <v>42426</v>
      </c>
      <c r="AT62" s="1728"/>
      <c r="AU62" s="1727">
        <f>AU61</f>
        <v>42427</v>
      </c>
      <c r="AV62" s="1728"/>
      <c r="AW62" s="1727">
        <f>AW61</f>
        <v>42428</v>
      </c>
      <c r="AX62" s="1728"/>
      <c r="AY62" s="1727">
        <f>AY61</f>
        <v>42429</v>
      </c>
      <c r="AZ62" s="1728"/>
      <c r="BA62" s="1727">
        <f>BA61</f>
        <v>42430</v>
      </c>
      <c r="BB62" s="1728"/>
      <c r="BC62" s="1727">
        <f>BC61</f>
        <v>42431</v>
      </c>
      <c r="BD62" s="1728"/>
      <c r="BE62" s="1727">
        <f>BE61</f>
        <v>42432</v>
      </c>
      <c r="BF62" s="1728"/>
      <c r="BG62" s="1727">
        <f>BG61</f>
        <v>42433</v>
      </c>
      <c r="BH62" s="1728"/>
      <c r="BI62" s="1727">
        <f>BI61</f>
        <v>42434</v>
      </c>
      <c r="BJ62" s="1728"/>
      <c r="BK62" s="1727">
        <f>BK61</f>
        <v>42435</v>
      </c>
      <c r="BL62" s="1728"/>
      <c r="BM62" s="1729">
        <f>BM61</f>
        <v>42436</v>
      </c>
      <c r="BN62" s="1730"/>
      <c r="BO62" s="1729">
        <f>BO61</f>
        <v>42437</v>
      </c>
      <c r="BP62" s="1730"/>
      <c r="BQ62" s="1727">
        <f>BQ61</f>
        <v>42438</v>
      </c>
      <c r="BR62" s="1728"/>
      <c r="BS62" s="1727">
        <f>BS61</f>
        <v>42439</v>
      </c>
      <c r="BT62" s="1728"/>
      <c r="BU62" s="1727">
        <f>BU61</f>
        <v>42440</v>
      </c>
      <c r="BV62" s="1728"/>
      <c r="BW62" s="1727">
        <f>BW61</f>
        <v>42441</v>
      </c>
      <c r="BX62" s="1728"/>
      <c r="BY62" s="1727">
        <f>BY61</f>
        <v>42442</v>
      </c>
      <c r="BZ62" s="1728"/>
      <c r="CA62" s="1727">
        <f>CA61</f>
        <v>42443</v>
      </c>
      <c r="CB62" s="1728"/>
      <c r="CC62" s="1727">
        <f>CC61</f>
        <v>42444</v>
      </c>
      <c r="CD62" s="1728"/>
      <c r="CE62" s="1727">
        <f>CE61</f>
        <v>42445</v>
      </c>
      <c r="CF62" s="1728"/>
      <c r="CG62" s="1727">
        <f>CG61</f>
        <v>42446</v>
      </c>
      <c r="CH62" s="1728"/>
    </row>
    <row r="63" spans="16:86" ht="16.5">
      <c r="P63" s="7"/>
      <c r="Q63" s="1717"/>
      <c r="R63" s="1718"/>
      <c r="S63" s="1717"/>
      <c r="T63" s="1718"/>
      <c r="U63" s="1717"/>
      <c r="V63" s="1718"/>
      <c r="W63" s="1717"/>
      <c r="X63" s="1718"/>
      <c r="Y63" s="1717"/>
      <c r="Z63" s="1718"/>
      <c r="AA63" s="1717"/>
      <c r="AB63" s="1718"/>
      <c r="AC63" s="1717"/>
      <c r="AD63" s="1718"/>
      <c r="AE63" s="1717"/>
      <c r="AF63" s="1718"/>
      <c r="AG63" s="1717"/>
      <c r="AH63" s="1718"/>
      <c r="AI63" s="1717"/>
      <c r="AJ63" s="1718"/>
      <c r="AK63" s="1717"/>
      <c r="AL63" s="1718"/>
      <c r="AM63" s="1717"/>
      <c r="AN63" s="1718"/>
      <c r="AO63" s="1717"/>
      <c r="AP63" s="1718"/>
      <c r="AQ63" s="1717"/>
      <c r="AR63" s="1718"/>
      <c r="AS63" s="1717"/>
      <c r="AT63" s="1718"/>
      <c r="AU63" s="1717"/>
      <c r="AV63" s="1718"/>
      <c r="AW63" s="1717"/>
      <c r="AX63" s="1718"/>
      <c r="AY63" s="1717"/>
      <c r="AZ63" s="1718"/>
      <c r="BA63" s="1717"/>
      <c r="BB63" s="1718"/>
      <c r="BC63" s="1717"/>
      <c r="BD63" s="1718"/>
      <c r="BE63" s="1717"/>
      <c r="BF63" s="1718"/>
      <c r="BG63" s="1717"/>
      <c r="BH63" s="1718"/>
      <c r="BI63" s="1717"/>
      <c r="BJ63" s="1718"/>
      <c r="BK63" s="1717"/>
      <c r="BL63" s="1726"/>
      <c r="BM63" s="1721" t="s">
        <v>312</v>
      </c>
      <c r="BN63" s="1722"/>
      <c r="BO63" s="1721" t="s">
        <v>312</v>
      </c>
      <c r="BP63" s="1722"/>
      <c r="BQ63" s="1723" t="s">
        <v>312</v>
      </c>
      <c r="BR63" s="1722"/>
      <c r="BS63" s="1721" t="s">
        <v>312</v>
      </c>
      <c r="BT63" s="1722"/>
      <c r="BU63" s="1721" t="s">
        <v>312</v>
      </c>
      <c r="BV63" s="1722"/>
      <c r="BW63" s="1724"/>
      <c r="BX63" s="1725"/>
      <c r="BY63" s="1724"/>
      <c r="BZ63" s="1725"/>
      <c r="CA63" s="1721" t="s">
        <v>312</v>
      </c>
      <c r="CB63" s="1722"/>
      <c r="CC63" s="1724"/>
      <c r="CD63" s="1725"/>
      <c r="CE63" s="1724"/>
      <c r="CF63" s="1725"/>
      <c r="CG63" s="1719" t="s">
        <v>312</v>
      </c>
      <c r="CH63" s="1720"/>
    </row>
    <row r="64" spans="16:86" ht="16.5">
      <c r="P64" s="10" t="s">
        <v>80</v>
      </c>
      <c r="Q64" s="1711" t="s">
        <v>81</v>
      </c>
      <c r="R64" s="1712"/>
      <c r="S64" s="1711" t="s">
        <v>82</v>
      </c>
      <c r="T64" s="1712"/>
      <c r="U64" s="1711" t="s">
        <v>82</v>
      </c>
      <c r="V64" s="1712"/>
      <c r="W64" s="1711" t="s">
        <v>81</v>
      </c>
      <c r="X64" s="1712"/>
      <c r="Y64" s="1711" t="s">
        <v>81</v>
      </c>
      <c r="Z64" s="1712"/>
      <c r="AA64" s="1711" t="s">
        <v>81</v>
      </c>
      <c r="AB64" s="1712"/>
      <c r="AC64" s="1711" t="s">
        <v>81</v>
      </c>
      <c r="AD64" s="1712"/>
      <c r="AE64" s="1711" t="s">
        <v>81</v>
      </c>
      <c r="AF64" s="1712"/>
      <c r="AG64" s="1711" t="s">
        <v>82</v>
      </c>
      <c r="AH64" s="1712"/>
      <c r="AI64" s="1711" t="s">
        <v>82</v>
      </c>
      <c r="AJ64" s="1712"/>
      <c r="AK64" s="1711" t="s">
        <v>81</v>
      </c>
      <c r="AL64" s="1712"/>
      <c r="AM64" s="1711" t="s">
        <v>81</v>
      </c>
      <c r="AN64" s="1712"/>
      <c r="AO64" s="1711" t="s">
        <v>81</v>
      </c>
      <c r="AP64" s="1712"/>
      <c r="AQ64" s="1711" t="s">
        <v>173</v>
      </c>
      <c r="AR64" s="1712"/>
      <c r="AS64" s="1711" t="s">
        <v>173</v>
      </c>
      <c r="AT64" s="1712"/>
      <c r="AU64" s="1711" t="s">
        <v>82</v>
      </c>
      <c r="AV64" s="1712"/>
      <c r="AW64" s="1711" t="s">
        <v>82</v>
      </c>
      <c r="AX64" s="1712"/>
      <c r="AY64" s="1711" t="s">
        <v>173</v>
      </c>
      <c r="AZ64" s="1712"/>
      <c r="BA64" s="1711" t="s">
        <v>173</v>
      </c>
      <c r="BB64" s="1712"/>
      <c r="BC64" s="1711" t="s">
        <v>173</v>
      </c>
      <c r="BD64" s="1712"/>
      <c r="BE64" s="1711" t="s">
        <v>173</v>
      </c>
      <c r="BF64" s="1712"/>
      <c r="BG64" s="1711" t="s">
        <v>173</v>
      </c>
      <c r="BH64" s="1712"/>
      <c r="BI64" s="1711" t="s">
        <v>82</v>
      </c>
      <c r="BJ64" s="1712"/>
      <c r="BK64" s="1711" t="s">
        <v>82</v>
      </c>
      <c r="BL64" s="1712"/>
      <c r="BM64" s="1715" t="s">
        <v>83</v>
      </c>
      <c r="BN64" s="1716"/>
      <c r="BO64" s="1715" t="s">
        <v>83</v>
      </c>
      <c r="BP64" s="1716"/>
      <c r="BQ64" s="1715" t="s">
        <v>83</v>
      </c>
      <c r="BR64" s="1716"/>
      <c r="BS64" s="1715" t="s">
        <v>83</v>
      </c>
      <c r="BT64" s="1716"/>
      <c r="BU64" s="1715" t="s">
        <v>83</v>
      </c>
      <c r="BV64" s="1716"/>
      <c r="BW64" s="1711" t="s">
        <v>82</v>
      </c>
      <c r="BX64" s="1712"/>
      <c r="BY64" s="1711" t="s">
        <v>82</v>
      </c>
      <c r="BZ64" s="1712"/>
      <c r="CA64" s="1715" t="s">
        <v>83</v>
      </c>
      <c r="CB64" s="1716"/>
      <c r="CC64" s="1711" t="s">
        <v>173</v>
      </c>
      <c r="CD64" s="1712"/>
      <c r="CE64" s="1711" t="s">
        <v>84</v>
      </c>
      <c r="CF64" s="1712"/>
      <c r="CG64" s="1717" t="s">
        <v>84</v>
      </c>
      <c r="CH64" s="1718"/>
    </row>
    <row r="65" spans="16:86" ht="16.5">
      <c r="P65" s="10" t="s">
        <v>85</v>
      </c>
      <c r="Q65" s="1711" t="s">
        <v>86</v>
      </c>
      <c r="R65" s="1712"/>
      <c r="S65" s="1711"/>
      <c r="T65" s="1712"/>
      <c r="U65" s="1711"/>
      <c r="V65" s="1712"/>
      <c r="W65" s="1711" t="s">
        <v>86</v>
      </c>
      <c r="X65" s="1712"/>
      <c r="Y65" s="1711" t="s">
        <v>86</v>
      </c>
      <c r="Z65" s="1712"/>
      <c r="AA65" s="1711" t="s">
        <v>86</v>
      </c>
      <c r="AB65" s="1712"/>
      <c r="AC65" s="1711" t="s">
        <v>86</v>
      </c>
      <c r="AD65" s="1712"/>
      <c r="AE65" s="1711" t="s">
        <v>86</v>
      </c>
      <c r="AF65" s="1712"/>
      <c r="AG65" s="1711"/>
      <c r="AH65" s="1712"/>
      <c r="AI65" s="1711"/>
      <c r="AJ65" s="1712"/>
      <c r="AK65" s="1711" t="s">
        <v>86</v>
      </c>
      <c r="AL65" s="1712"/>
      <c r="AM65" s="1711" t="s">
        <v>86</v>
      </c>
      <c r="AN65" s="1712"/>
      <c r="AO65" s="1711" t="s">
        <v>86</v>
      </c>
      <c r="AP65" s="1712"/>
      <c r="AQ65" s="1711" t="s">
        <v>174</v>
      </c>
      <c r="AR65" s="1712"/>
      <c r="AS65" s="1711" t="s">
        <v>174</v>
      </c>
      <c r="AT65" s="1712"/>
      <c r="AU65" s="1711"/>
      <c r="AV65" s="1712"/>
      <c r="AW65" s="1711"/>
      <c r="AX65" s="1712"/>
      <c r="AY65" s="1711" t="s">
        <v>174</v>
      </c>
      <c r="AZ65" s="1712"/>
      <c r="BA65" s="1711" t="s">
        <v>174</v>
      </c>
      <c r="BB65" s="1712"/>
      <c r="BC65" s="1711" t="s">
        <v>174</v>
      </c>
      <c r="BD65" s="1712"/>
      <c r="BE65" s="1711" t="s">
        <v>174</v>
      </c>
      <c r="BF65" s="1712"/>
      <c r="BG65" s="1711" t="s">
        <v>174</v>
      </c>
      <c r="BH65" s="1712"/>
      <c r="BI65" s="1711"/>
      <c r="BJ65" s="1712"/>
      <c r="BK65" s="1711"/>
      <c r="BL65" s="1712"/>
      <c r="BM65" s="1713" t="s">
        <v>87</v>
      </c>
      <c r="BN65" s="1714"/>
      <c r="BO65" s="1713" t="s">
        <v>87</v>
      </c>
      <c r="BP65" s="1714"/>
      <c r="BQ65" s="1713" t="s">
        <v>87</v>
      </c>
      <c r="BR65" s="1714"/>
      <c r="BS65" s="1713" t="s">
        <v>87</v>
      </c>
      <c r="BT65" s="1714"/>
      <c r="BU65" s="1713" t="s">
        <v>87</v>
      </c>
      <c r="BV65" s="1714"/>
      <c r="BW65" s="1711"/>
      <c r="BX65" s="1712"/>
      <c r="BY65" s="1711"/>
      <c r="BZ65" s="1712"/>
      <c r="CA65" s="1713" t="s">
        <v>87</v>
      </c>
      <c r="CB65" s="1714"/>
      <c r="CC65" s="1711" t="s">
        <v>174</v>
      </c>
      <c r="CD65" s="1712"/>
      <c r="CE65" s="1711" t="s">
        <v>88</v>
      </c>
      <c r="CF65" s="1712"/>
      <c r="CG65" s="1711" t="s">
        <v>88</v>
      </c>
      <c r="CH65" s="1712"/>
    </row>
    <row r="66" spans="16:86" ht="16.5">
      <c r="P66" s="10" t="s">
        <v>89</v>
      </c>
      <c r="Q66" s="1711" t="s">
        <v>90</v>
      </c>
      <c r="R66" s="1712"/>
      <c r="S66" s="1711"/>
      <c r="T66" s="1712"/>
      <c r="U66" s="1711"/>
      <c r="V66" s="1712"/>
      <c r="W66" s="1711" t="s">
        <v>90</v>
      </c>
      <c r="X66" s="1712"/>
      <c r="Y66" s="1711" t="s">
        <v>90</v>
      </c>
      <c r="Z66" s="1712"/>
      <c r="AA66" s="1711" t="s">
        <v>90</v>
      </c>
      <c r="AB66" s="1712"/>
      <c r="AC66" s="1711" t="s">
        <v>90</v>
      </c>
      <c r="AD66" s="1712"/>
      <c r="AE66" s="1711" t="s">
        <v>90</v>
      </c>
      <c r="AF66" s="1712"/>
      <c r="AG66" s="1711"/>
      <c r="AH66" s="1712"/>
      <c r="AI66" s="1711"/>
      <c r="AJ66" s="1712"/>
      <c r="AK66" s="1711" t="s">
        <v>90</v>
      </c>
      <c r="AL66" s="1712"/>
      <c r="AM66" s="1711" t="s">
        <v>90</v>
      </c>
      <c r="AN66" s="1712"/>
      <c r="AO66" s="1711" t="s">
        <v>90</v>
      </c>
      <c r="AP66" s="1712"/>
      <c r="AQ66" s="1711" t="s">
        <v>90</v>
      </c>
      <c r="AR66" s="1712"/>
      <c r="AS66" s="1711" t="s">
        <v>90</v>
      </c>
      <c r="AT66" s="1712"/>
      <c r="AU66" s="1711"/>
      <c r="AV66" s="1712"/>
      <c r="AW66" s="1711"/>
      <c r="AX66" s="1712"/>
      <c r="AY66" s="1711" t="s">
        <v>90</v>
      </c>
      <c r="AZ66" s="1712"/>
      <c r="BA66" s="1711" t="s">
        <v>90</v>
      </c>
      <c r="BB66" s="1712"/>
      <c r="BC66" s="1711" t="s">
        <v>90</v>
      </c>
      <c r="BD66" s="1712"/>
      <c r="BE66" s="1711" t="s">
        <v>90</v>
      </c>
      <c r="BF66" s="1712"/>
      <c r="BG66" s="1711" t="s">
        <v>90</v>
      </c>
      <c r="BH66" s="1712"/>
      <c r="BI66" s="1711"/>
      <c r="BJ66" s="1712"/>
      <c r="BK66" s="1711"/>
      <c r="BL66" s="1712"/>
      <c r="BM66" s="1713" t="s">
        <v>90</v>
      </c>
      <c r="BN66" s="1714"/>
      <c r="BO66" s="1713" t="s">
        <v>90</v>
      </c>
      <c r="BP66" s="1714"/>
      <c r="BQ66" s="1713" t="s">
        <v>90</v>
      </c>
      <c r="BR66" s="1714"/>
      <c r="BS66" s="1713" t="s">
        <v>90</v>
      </c>
      <c r="BT66" s="1714"/>
      <c r="BU66" s="1713" t="s">
        <v>90</v>
      </c>
      <c r="BV66" s="1714"/>
      <c r="BW66" s="1711"/>
      <c r="BX66" s="1712"/>
      <c r="BY66" s="1711"/>
      <c r="BZ66" s="1712"/>
      <c r="CA66" s="1713" t="s">
        <v>90</v>
      </c>
      <c r="CB66" s="1714"/>
      <c r="CC66" s="1711" t="s">
        <v>90</v>
      </c>
      <c r="CD66" s="1712"/>
      <c r="CE66" s="1711" t="s">
        <v>91</v>
      </c>
      <c r="CF66" s="1712"/>
      <c r="CG66" s="1711" t="s">
        <v>91</v>
      </c>
      <c r="CH66" s="1712"/>
    </row>
    <row r="67" spans="16:86" ht="16.5">
      <c r="P67" s="10" t="s">
        <v>92</v>
      </c>
      <c r="Q67" s="1711" t="s">
        <v>93</v>
      </c>
      <c r="R67" s="1712"/>
      <c r="S67" s="1711" t="s">
        <v>94</v>
      </c>
      <c r="T67" s="1712"/>
      <c r="U67" s="1711" t="s">
        <v>94</v>
      </c>
      <c r="V67" s="1712"/>
      <c r="W67" s="1711" t="s">
        <v>93</v>
      </c>
      <c r="X67" s="1712"/>
      <c r="Y67" s="1711" t="s">
        <v>93</v>
      </c>
      <c r="Z67" s="1712"/>
      <c r="AA67" s="1711" t="s">
        <v>93</v>
      </c>
      <c r="AB67" s="1712"/>
      <c r="AC67" s="1711" t="s">
        <v>93</v>
      </c>
      <c r="AD67" s="1712"/>
      <c r="AE67" s="1711" t="s">
        <v>93</v>
      </c>
      <c r="AF67" s="1712"/>
      <c r="AG67" s="1711" t="s">
        <v>94</v>
      </c>
      <c r="AH67" s="1712"/>
      <c r="AI67" s="1711" t="s">
        <v>94</v>
      </c>
      <c r="AJ67" s="1712"/>
      <c r="AK67" s="1711" t="s">
        <v>93</v>
      </c>
      <c r="AL67" s="1712"/>
      <c r="AM67" s="1711" t="s">
        <v>93</v>
      </c>
      <c r="AN67" s="1712"/>
      <c r="AO67" s="1711" t="s">
        <v>93</v>
      </c>
      <c r="AP67" s="1712"/>
      <c r="AQ67" s="1711" t="s">
        <v>93</v>
      </c>
      <c r="AR67" s="1712"/>
      <c r="AS67" s="1711" t="s">
        <v>93</v>
      </c>
      <c r="AT67" s="1712"/>
      <c r="AU67" s="1711" t="s">
        <v>94</v>
      </c>
      <c r="AV67" s="1712"/>
      <c r="AW67" s="1711" t="s">
        <v>94</v>
      </c>
      <c r="AX67" s="1712"/>
      <c r="AY67" s="1711" t="s">
        <v>93</v>
      </c>
      <c r="AZ67" s="1712"/>
      <c r="BA67" s="1711" t="s">
        <v>93</v>
      </c>
      <c r="BB67" s="1712"/>
      <c r="BC67" s="1711" t="s">
        <v>93</v>
      </c>
      <c r="BD67" s="1712"/>
      <c r="BE67" s="1711" t="s">
        <v>93</v>
      </c>
      <c r="BF67" s="1712"/>
      <c r="BG67" s="1711" t="s">
        <v>93</v>
      </c>
      <c r="BH67" s="1712"/>
      <c r="BI67" s="1711" t="s">
        <v>94</v>
      </c>
      <c r="BJ67" s="1712"/>
      <c r="BK67" s="1711" t="s">
        <v>94</v>
      </c>
      <c r="BL67" s="1712"/>
      <c r="BM67" s="1713" t="s">
        <v>93</v>
      </c>
      <c r="BN67" s="1714"/>
      <c r="BO67" s="1713" t="s">
        <v>93</v>
      </c>
      <c r="BP67" s="1714"/>
      <c r="BQ67" s="1713" t="s">
        <v>93</v>
      </c>
      <c r="BR67" s="1714"/>
      <c r="BS67" s="1713" t="s">
        <v>93</v>
      </c>
      <c r="BT67" s="1714"/>
      <c r="BU67" s="1713" t="s">
        <v>93</v>
      </c>
      <c r="BV67" s="1714"/>
      <c r="BW67" s="1711" t="s">
        <v>94</v>
      </c>
      <c r="BX67" s="1712"/>
      <c r="BY67" s="1711" t="s">
        <v>94</v>
      </c>
      <c r="BZ67" s="1712"/>
      <c r="CA67" s="1713" t="s">
        <v>93</v>
      </c>
      <c r="CB67" s="1714"/>
      <c r="CC67" s="1711" t="s">
        <v>93</v>
      </c>
      <c r="CD67" s="1712"/>
      <c r="CE67" s="1711" t="s">
        <v>95</v>
      </c>
      <c r="CF67" s="1712"/>
      <c r="CG67" s="1711" t="s">
        <v>95</v>
      </c>
      <c r="CH67" s="1712"/>
    </row>
    <row r="68" spans="16:86" ht="16.5">
      <c r="P68" s="13"/>
      <c r="Q68" s="1705">
        <v>1</v>
      </c>
      <c r="R68" s="1706"/>
      <c r="S68" s="1705"/>
      <c r="T68" s="1706"/>
      <c r="U68" s="1705"/>
      <c r="V68" s="1706"/>
      <c r="W68" s="1705">
        <v>2</v>
      </c>
      <c r="X68" s="1706"/>
      <c r="Y68" s="1705">
        <v>3</v>
      </c>
      <c r="Z68" s="1706"/>
      <c r="AA68" s="1705">
        <v>4</v>
      </c>
      <c r="AB68" s="1706"/>
      <c r="AC68" s="1705">
        <v>5</v>
      </c>
      <c r="AD68" s="1706"/>
      <c r="AE68" s="1705">
        <v>6</v>
      </c>
      <c r="AF68" s="1706"/>
      <c r="AG68" s="1705"/>
      <c r="AH68" s="1706"/>
      <c r="AI68" s="1705"/>
      <c r="AJ68" s="1706"/>
      <c r="AK68" s="1705">
        <v>5</v>
      </c>
      <c r="AL68" s="1706"/>
      <c r="AM68" s="1705">
        <v>6</v>
      </c>
      <c r="AN68" s="1706"/>
      <c r="AO68" s="1705">
        <v>7</v>
      </c>
      <c r="AP68" s="1706"/>
      <c r="AQ68" s="1705">
        <v>10</v>
      </c>
      <c r="AR68" s="1706"/>
      <c r="AS68" s="1705">
        <v>11</v>
      </c>
      <c r="AT68" s="1706"/>
      <c r="AU68" s="1705"/>
      <c r="AV68" s="1706"/>
      <c r="AW68" s="1705"/>
      <c r="AX68" s="1706"/>
      <c r="AY68" s="1705">
        <v>12</v>
      </c>
      <c r="AZ68" s="1706"/>
      <c r="BA68" s="1705">
        <v>13</v>
      </c>
      <c r="BB68" s="1706"/>
      <c r="BC68" s="1705">
        <v>14</v>
      </c>
      <c r="BD68" s="1706"/>
      <c r="BE68" s="1705">
        <v>15</v>
      </c>
      <c r="BF68" s="1706"/>
      <c r="BG68" s="1705">
        <v>16</v>
      </c>
      <c r="BH68" s="1706"/>
      <c r="BI68" s="1705"/>
      <c r="BJ68" s="1706"/>
      <c r="BK68" s="1705"/>
      <c r="BL68" s="1706"/>
      <c r="BM68" s="1707">
        <v>2</v>
      </c>
      <c r="BN68" s="1708"/>
      <c r="BO68" s="1707">
        <v>4</v>
      </c>
      <c r="BP68" s="1708"/>
      <c r="BQ68" s="1707">
        <v>6</v>
      </c>
      <c r="BR68" s="1708"/>
      <c r="BS68" s="1707">
        <v>8</v>
      </c>
      <c r="BT68" s="1708"/>
      <c r="BU68" s="1707">
        <v>10</v>
      </c>
      <c r="BV68" s="1708"/>
      <c r="BW68" s="1705"/>
      <c r="BX68" s="1706"/>
      <c r="BY68" s="1705"/>
      <c r="BZ68" s="1706"/>
      <c r="CA68" s="1707">
        <v>12</v>
      </c>
      <c r="CB68" s="1708"/>
      <c r="CC68" s="1705">
        <v>17</v>
      </c>
      <c r="CD68" s="1706"/>
      <c r="CE68" s="1705">
        <v>18</v>
      </c>
      <c r="CF68" s="1706"/>
      <c r="CG68" s="1709" t="s">
        <v>339</v>
      </c>
      <c r="CH68" s="1710"/>
    </row>
    <row r="69" spans="14:86" ht="16.5">
      <c r="N69" s="284" t="s">
        <v>308</v>
      </c>
      <c r="O69" s="408">
        <f>SUM(Q69:BZ69)</f>
        <v>168</v>
      </c>
      <c r="P69" s="406" t="s">
        <v>304</v>
      </c>
      <c r="Q69" s="1699">
        <v>8</v>
      </c>
      <c r="R69" s="1702"/>
      <c r="S69" s="1699"/>
      <c r="T69" s="1702"/>
      <c r="U69" s="1699"/>
      <c r="V69" s="1702"/>
      <c r="W69" s="1699">
        <v>8</v>
      </c>
      <c r="X69" s="1702"/>
      <c r="Y69" s="1699">
        <v>8</v>
      </c>
      <c r="Z69" s="1702"/>
      <c r="AA69" s="1699">
        <v>8</v>
      </c>
      <c r="AB69" s="1702"/>
      <c r="AC69" s="1699">
        <v>8</v>
      </c>
      <c r="AD69" s="1702"/>
      <c r="AE69" s="1699">
        <v>8</v>
      </c>
      <c r="AF69" s="1702"/>
      <c r="AG69" s="1699"/>
      <c r="AH69" s="1702"/>
      <c r="AI69" s="1699"/>
      <c r="AJ69" s="1702"/>
      <c r="AK69" s="1699">
        <v>8</v>
      </c>
      <c r="AL69" s="1702"/>
      <c r="AM69" s="1699">
        <v>8</v>
      </c>
      <c r="AN69" s="1702"/>
      <c r="AO69" s="1699">
        <v>8</v>
      </c>
      <c r="AP69" s="1702"/>
      <c r="AQ69" s="1699">
        <v>8</v>
      </c>
      <c r="AR69" s="1702"/>
      <c r="AS69" s="1699">
        <v>8</v>
      </c>
      <c r="AT69" s="1702"/>
      <c r="AU69" s="1699"/>
      <c r="AV69" s="1702"/>
      <c r="AW69" s="1699"/>
      <c r="AX69" s="1702"/>
      <c r="AY69" s="1699">
        <v>8</v>
      </c>
      <c r="AZ69" s="1702"/>
      <c r="BA69" s="1699">
        <v>8</v>
      </c>
      <c r="BB69" s="1702"/>
      <c r="BC69" s="1699">
        <v>8</v>
      </c>
      <c r="BD69" s="1702"/>
      <c r="BE69" s="1699">
        <v>8</v>
      </c>
      <c r="BF69" s="1702"/>
      <c r="BG69" s="1699">
        <v>8</v>
      </c>
      <c r="BH69" s="1702"/>
      <c r="BI69" s="1699"/>
      <c r="BJ69" s="1702"/>
      <c r="BK69" s="1699"/>
      <c r="BL69" s="1702"/>
      <c r="BM69" s="1703">
        <v>8</v>
      </c>
      <c r="BN69" s="1704"/>
      <c r="BO69" s="1703">
        <v>8</v>
      </c>
      <c r="BP69" s="1704"/>
      <c r="BQ69" s="1699">
        <v>8</v>
      </c>
      <c r="BR69" s="1702"/>
      <c r="BS69" s="1699">
        <v>8</v>
      </c>
      <c r="BT69" s="1702"/>
      <c r="BU69" s="1699">
        <v>8</v>
      </c>
      <c r="BV69" s="1702"/>
      <c r="BW69" s="1699"/>
      <c r="BX69" s="1702"/>
      <c r="BY69" s="1699"/>
      <c r="BZ69" s="1702"/>
      <c r="CA69" s="1699">
        <v>8</v>
      </c>
      <c r="CB69" s="1702"/>
      <c r="CC69" s="1699">
        <v>8</v>
      </c>
      <c r="CD69" s="1702"/>
      <c r="CE69" s="1699">
        <v>8</v>
      </c>
      <c r="CF69" s="1702"/>
      <c r="CG69" s="1699">
        <v>8</v>
      </c>
      <c r="CH69" s="1702"/>
    </row>
    <row r="70" spans="14:70" ht="16.5">
      <c r="N70" s="284" t="s">
        <v>309</v>
      </c>
      <c r="O70" s="408">
        <f>SUM(Q70:BX70)</f>
        <v>46</v>
      </c>
      <c r="P70" s="407" t="s">
        <v>307</v>
      </c>
      <c r="Q70" s="1699">
        <v>4</v>
      </c>
      <c r="R70" s="1700"/>
      <c r="S70" s="1699"/>
      <c r="T70" s="1700"/>
      <c r="U70" s="1699"/>
      <c r="V70" s="1700"/>
      <c r="W70" s="1699">
        <v>4</v>
      </c>
      <c r="X70" s="1700"/>
      <c r="Y70" s="1699">
        <v>4</v>
      </c>
      <c r="Z70" s="1700"/>
      <c r="AA70" s="1699">
        <v>4</v>
      </c>
      <c r="AB70" s="1700"/>
      <c r="AC70" s="1699"/>
      <c r="AD70" s="1700"/>
      <c r="AE70" s="1699"/>
      <c r="AF70" s="1700"/>
      <c r="AG70" s="1699"/>
      <c r="AH70" s="1700"/>
      <c r="AI70" s="1699"/>
      <c r="AJ70" s="1700"/>
      <c r="AK70" s="1699">
        <v>4</v>
      </c>
      <c r="AL70" s="1700"/>
      <c r="AM70" s="1699">
        <v>4</v>
      </c>
      <c r="AN70" s="1700"/>
      <c r="AO70" s="1699">
        <v>4</v>
      </c>
      <c r="AP70" s="1700"/>
      <c r="AQ70" s="1699"/>
      <c r="AR70" s="1700"/>
      <c r="AS70" s="1699"/>
      <c r="AT70" s="1700"/>
      <c r="AU70" s="1699"/>
      <c r="AV70" s="1700"/>
      <c r="AW70" s="1699"/>
      <c r="AX70" s="1700"/>
      <c r="AY70" s="1701">
        <v>4</v>
      </c>
      <c r="AZ70" s="1701"/>
      <c r="BA70" s="1701">
        <v>4</v>
      </c>
      <c r="BB70" s="1701"/>
      <c r="BC70" s="1701">
        <v>4</v>
      </c>
      <c r="BD70" s="1701"/>
      <c r="BM70" s="1699">
        <v>3</v>
      </c>
      <c r="BN70" s="1700"/>
      <c r="BO70" s="1699">
        <v>3</v>
      </c>
      <c r="BP70" s="1700"/>
      <c r="BQ70" s="1699"/>
      <c r="BR70" s="1702"/>
    </row>
    <row r="71" spans="14:19" ht="16.5">
      <c r="N71" s="284" t="s">
        <v>310</v>
      </c>
      <c r="O71" s="408">
        <f>O69+O70</f>
        <v>214</v>
      </c>
      <c r="S71" t="s">
        <v>327</v>
      </c>
    </row>
    <row r="72" ht="16.5">
      <c r="S72" t="s">
        <v>330</v>
      </c>
    </row>
  </sheetData>
  <sheetProtection/>
  <mergeCells count="1873">
    <mergeCell ref="BU23:BV23"/>
    <mergeCell ref="AA23:AB23"/>
    <mergeCell ref="AC23:AD23"/>
    <mergeCell ref="AU23:AV23"/>
    <mergeCell ref="AW23:AX23"/>
    <mergeCell ref="AE23:AF23"/>
    <mergeCell ref="AG23:AH23"/>
    <mergeCell ref="BM23:BN23"/>
    <mergeCell ref="BO23:BP23"/>
    <mergeCell ref="BQ23:BR23"/>
    <mergeCell ref="BG23:BH23"/>
    <mergeCell ref="BI23:BJ23"/>
    <mergeCell ref="BS23:BT23"/>
    <mergeCell ref="CG22:CH22"/>
    <mergeCell ref="Q23:R23"/>
    <mergeCell ref="S23:T23"/>
    <mergeCell ref="U23:V23"/>
    <mergeCell ref="W23:X23"/>
    <mergeCell ref="Y23:Z23"/>
    <mergeCell ref="BM22:BN22"/>
    <mergeCell ref="BO22:BP22"/>
    <mergeCell ref="AY23:AZ23"/>
    <mergeCell ref="BA23:BB23"/>
    <mergeCell ref="BI22:BJ22"/>
    <mergeCell ref="BK22:BL22"/>
    <mergeCell ref="CC22:CD22"/>
    <mergeCell ref="CC23:CD23"/>
    <mergeCell ref="CA23:CB23"/>
    <mergeCell ref="BW23:BX23"/>
    <mergeCell ref="BK23:BL23"/>
    <mergeCell ref="CE22:CF22"/>
    <mergeCell ref="BY22:BZ22"/>
    <mergeCell ref="CA22:CB22"/>
    <mergeCell ref="BQ22:BR22"/>
    <mergeCell ref="BS22:BT22"/>
    <mergeCell ref="BU22:BV22"/>
    <mergeCell ref="BW22:BX22"/>
    <mergeCell ref="AS22:AT22"/>
    <mergeCell ref="AU22:AV22"/>
    <mergeCell ref="BE22:BF22"/>
    <mergeCell ref="BG22:BH22"/>
    <mergeCell ref="BA22:BB22"/>
    <mergeCell ref="BC22:BD22"/>
    <mergeCell ref="AW22:AX22"/>
    <mergeCell ref="AY22:AZ22"/>
    <mergeCell ref="AO22:AP22"/>
    <mergeCell ref="AQ22:AR22"/>
    <mergeCell ref="AC22:AD22"/>
    <mergeCell ref="AE22:AF22"/>
    <mergeCell ref="AG22:AH22"/>
    <mergeCell ref="AI22:AJ22"/>
    <mergeCell ref="Q22:R22"/>
    <mergeCell ref="S22:T22"/>
    <mergeCell ref="U22:V22"/>
    <mergeCell ref="W22:X22"/>
    <mergeCell ref="AK22:AL22"/>
    <mergeCell ref="AM22:AN22"/>
    <mergeCell ref="CE21:CF21"/>
    <mergeCell ref="CG21:CH21"/>
    <mergeCell ref="Y22:Z22"/>
    <mergeCell ref="AA22:AB22"/>
    <mergeCell ref="BW21:BX21"/>
    <mergeCell ref="BY21:BZ21"/>
    <mergeCell ref="BK21:BL21"/>
    <mergeCell ref="BM21:BN21"/>
    <mergeCell ref="BO21:BP21"/>
    <mergeCell ref="BQ21:BR21"/>
    <mergeCell ref="BC21:BD21"/>
    <mergeCell ref="BE21:BF21"/>
    <mergeCell ref="CA21:CB21"/>
    <mergeCell ref="CC21:CD21"/>
    <mergeCell ref="BS21:BT21"/>
    <mergeCell ref="BU21:BV21"/>
    <mergeCell ref="BG21:BH21"/>
    <mergeCell ref="BI21:BJ21"/>
    <mergeCell ref="AY21:AZ21"/>
    <mergeCell ref="BA21:BB21"/>
    <mergeCell ref="AM21:AN21"/>
    <mergeCell ref="AO21:AP21"/>
    <mergeCell ref="AQ21:AR21"/>
    <mergeCell ref="AS21:AT21"/>
    <mergeCell ref="AA21:AB21"/>
    <mergeCell ref="AC21:AD21"/>
    <mergeCell ref="AE21:AF21"/>
    <mergeCell ref="AG21:AH21"/>
    <mergeCell ref="AU21:AV21"/>
    <mergeCell ref="AW21:AX21"/>
    <mergeCell ref="CG20:CH20"/>
    <mergeCell ref="Q21:R21"/>
    <mergeCell ref="S21:T21"/>
    <mergeCell ref="U21:V21"/>
    <mergeCell ref="W21:X21"/>
    <mergeCell ref="Y21:Z21"/>
    <mergeCell ref="BM20:BN20"/>
    <mergeCell ref="BO20:BP20"/>
    <mergeCell ref="AI21:AJ21"/>
    <mergeCell ref="AK21:AL21"/>
    <mergeCell ref="BI20:BJ20"/>
    <mergeCell ref="BK20:BL20"/>
    <mergeCell ref="CC20:CD20"/>
    <mergeCell ref="CE20:CF20"/>
    <mergeCell ref="BY20:BZ20"/>
    <mergeCell ref="CA20:CB20"/>
    <mergeCell ref="BQ20:BR20"/>
    <mergeCell ref="BS20:BT20"/>
    <mergeCell ref="BU20:BV20"/>
    <mergeCell ref="BW20:BX20"/>
    <mergeCell ref="AS20:AT20"/>
    <mergeCell ref="AU20:AV20"/>
    <mergeCell ref="BE20:BF20"/>
    <mergeCell ref="BG20:BH20"/>
    <mergeCell ref="BA20:BB20"/>
    <mergeCell ref="BC20:BD20"/>
    <mergeCell ref="AW20:AX20"/>
    <mergeCell ref="AY20:AZ20"/>
    <mergeCell ref="AO20:AP20"/>
    <mergeCell ref="AQ20:AR20"/>
    <mergeCell ref="AC20:AD20"/>
    <mergeCell ref="AE20:AF20"/>
    <mergeCell ref="AG20:AH20"/>
    <mergeCell ref="AI20:AJ20"/>
    <mergeCell ref="Q20:R20"/>
    <mergeCell ref="S20:T20"/>
    <mergeCell ref="U20:V20"/>
    <mergeCell ref="W20:X20"/>
    <mergeCell ref="AK20:AL20"/>
    <mergeCell ref="AM20:AN20"/>
    <mergeCell ref="CE19:CF19"/>
    <mergeCell ref="CG19:CH19"/>
    <mergeCell ref="Y20:Z20"/>
    <mergeCell ref="AA20:AB20"/>
    <mergeCell ref="BW19:BX19"/>
    <mergeCell ref="BY19:BZ19"/>
    <mergeCell ref="BK19:BL19"/>
    <mergeCell ref="BM19:BN19"/>
    <mergeCell ref="BO19:BP19"/>
    <mergeCell ref="BQ19:BR19"/>
    <mergeCell ref="BC19:BD19"/>
    <mergeCell ref="BE19:BF19"/>
    <mergeCell ref="CA19:CB19"/>
    <mergeCell ref="CC19:CD19"/>
    <mergeCell ref="BS19:BT19"/>
    <mergeCell ref="BU19:BV19"/>
    <mergeCell ref="BG19:BH19"/>
    <mergeCell ref="BI19:BJ19"/>
    <mergeCell ref="AY19:AZ19"/>
    <mergeCell ref="BA19:BB19"/>
    <mergeCell ref="AM19:AN19"/>
    <mergeCell ref="AO19:AP19"/>
    <mergeCell ref="AQ19:AR19"/>
    <mergeCell ref="AS19:AT19"/>
    <mergeCell ref="AA19:AB19"/>
    <mergeCell ref="AC19:AD19"/>
    <mergeCell ref="AE19:AF19"/>
    <mergeCell ref="AG19:AH19"/>
    <mergeCell ref="AU19:AV19"/>
    <mergeCell ref="AW19:AX19"/>
    <mergeCell ref="CG18:CH18"/>
    <mergeCell ref="Q19:R19"/>
    <mergeCell ref="S19:T19"/>
    <mergeCell ref="U19:V19"/>
    <mergeCell ref="W19:X19"/>
    <mergeCell ref="Y19:Z19"/>
    <mergeCell ref="BM18:BN18"/>
    <mergeCell ref="BO18:BP18"/>
    <mergeCell ref="AI19:AJ19"/>
    <mergeCell ref="AK19:AL19"/>
    <mergeCell ref="BI18:BJ18"/>
    <mergeCell ref="BK18:BL18"/>
    <mergeCell ref="CC18:CD18"/>
    <mergeCell ref="CE18:CF18"/>
    <mergeCell ref="BY18:BZ18"/>
    <mergeCell ref="CA18:CB18"/>
    <mergeCell ref="BQ18:BR18"/>
    <mergeCell ref="BS18:BT18"/>
    <mergeCell ref="BU18:BV18"/>
    <mergeCell ref="BW18:BX18"/>
    <mergeCell ref="AS18:AT18"/>
    <mergeCell ref="AU18:AV18"/>
    <mergeCell ref="BE18:BF18"/>
    <mergeCell ref="BG18:BH18"/>
    <mergeCell ref="BA18:BB18"/>
    <mergeCell ref="BC18:BD18"/>
    <mergeCell ref="AW18:AX18"/>
    <mergeCell ref="AY18:AZ18"/>
    <mergeCell ref="AO18:AP18"/>
    <mergeCell ref="AQ18:AR18"/>
    <mergeCell ref="AC18:AD18"/>
    <mergeCell ref="AE18:AF18"/>
    <mergeCell ref="AG18:AH18"/>
    <mergeCell ref="AI18:AJ18"/>
    <mergeCell ref="Q18:R18"/>
    <mergeCell ref="S18:T18"/>
    <mergeCell ref="U18:V18"/>
    <mergeCell ref="W18:X18"/>
    <mergeCell ref="AK18:AL18"/>
    <mergeCell ref="AM18:AN18"/>
    <mergeCell ref="CE17:CF17"/>
    <mergeCell ref="CG17:CH17"/>
    <mergeCell ref="Y18:Z18"/>
    <mergeCell ref="AA18:AB18"/>
    <mergeCell ref="BW17:BX17"/>
    <mergeCell ref="BY17:BZ17"/>
    <mergeCell ref="BK17:BL17"/>
    <mergeCell ref="BM17:BN17"/>
    <mergeCell ref="BO17:BP17"/>
    <mergeCell ref="BQ17:BR17"/>
    <mergeCell ref="CA17:CB17"/>
    <mergeCell ref="CC17:CD17"/>
    <mergeCell ref="BS17:BT17"/>
    <mergeCell ref="BU17:BV17"/>
    <mergeCell ref="BG17:BH17"/>
    <mergeCell ref="BI17:BJ17"/>
    <mergeCell ref="AA17:AB17"/>
    <mergeCell ref="AC17:AD17"/>
    <mergeCell ref="AE17:AF17"/>
    <mergeCell ref="AG17:AH17"/>
    <mergeCell ref="AU17:AV17"/>
    <mergeCell ref="AW17:AX17"/>
    <mergeCell ref="AM17:AN17"/>
    <mergeCell ref="AO17:AP17"/>
    <mergeCell ref="AQ17:AR17"/>
    <mergeCell ref="AS17:AT17"/>
    <mergeCell ref="CG2:CH2"/>
    <mergeCell ref="Q17:R17"/>
    <mergeCell ref="S17:T17"/>
    <mergeCell ref="U17:V17"/>
    <mergeCell ref="W17:X17"/>
    <mergeCell ref="Y17:Z17"/>
    <mergeCell ref="BM2:BN2"/>
    <mergeCell ref="BO2:BP2"/>
    <mergeCell ref="AI17:AJ17"/>
    <mergeCell ref="AK17:AL17"/>
    <mergeCell ref="BI2:BJ2"/>
    <mergeCell ref="BK2:BL2"/>
    <mergeCell ref="CC2:CD2"/>
    <mergeCell ref="CE2:CF2"/>
    <mergeCell ref="BY2:BZ2"/>
    <mergeCell ref="CA2:CB2"/>
    <mergeCell ref="BQ2:BR2"/>
    <mergeCell ref="BS2:BT2"/>
    <mergeCell ref="BU2:BV2"/>
    <mergeCell ref="BW2:BX2"/>
    <mergeCell ref="AS2:AT2"/>
    <mergeCell ref="AU2:AV2"/>
    <mergeCell ref="BE2:BF2"/>
    <mergeCell ref="BG2:BH2"/>
    <mergeCell ref="BA2:BB2"/>
    <mergeCell ref="BC2:BD2"/>
    <mergeCell ref="AW2:AX2"/>
    <mergeCell ref="AY2:AZ2"/>
    <mergeCell ref="AO2:AP2"/>
    <mergeCell ref="AQ2:AR2"/>
    <mergeCell ref="AC2:AD2"/>
    <mergeCell ref="AE2:AF2"/>
    <mergeCell ref="AG2:AH2"/>
    <mergeCell ref="AI2:AJ2"/>
    <mergeCell ref="Q2:R2"/>
    <mergeCell ref="S2:T2"/>
    <mergeCell ref="U2:V2"/>
    <mergeCell ref="W2:X2"/>
    <mergeCell ref="AK2:AL2"/>
    <mergeCell ref="AM2:AN2"/>
    <mergeCell ref="Y2:Z2"/>
    <mergeCell ref="AA2:AB2"/>
    <mergeCell ref="AC12:AD12"/>
    <mergeCell ref="AE12:AF12"/>
    <mergeCell ref="AG12:AH12"/>
    <mergeCell ref="AI12:AJ12"/>
    <mergeCell ref="AK12:AL12"/>
    <mergeCell ref="AM12:AN12"/>
    <mergeCell ref="Q12:R12"/>
    <mergeCell ref="S12:T12"/>
    <mergeCell ref="U12:V12"/>
    <mergeCell ref="W12:X12"/>
    <mergeCell ref="AS12:AT12"/>
    <mergeCell ref="AU12:AV12"/>
    <mergeCell ref="Y12:Z12"/>
    <mergeCell ref="AA12:AB12"/>
    <mergeCell ref="AO12:AP12"/>
    <mergeCell ref="AQ12:AR12"/>
    <mergeCell ref="AI3:AJ3"/>
    <mergeCell ref="AK3:AL3"/>
    <mergeCell ref="Y3:Z3"/>
    <mergeCell ref="AA3:AB3"/>
    <mergeCell ref="AC3:AD3"/>
    <mergeCell ref="AE3:AF3"/>
    <mergeCell ref="AG3:AH3"/>
    <mergeCell ref="AK4:AL4"/>
    <mergeCell ref="AY3:AZ3"/>
    <mergeCell ref="BA3:BB3"/>
    <mergeCell ref="Q3:R3"/>
    <mergeCell ref="S3:T3"/>
    <mergeCell ref="U3:V3"/>
    <mergeCell ref="W3:X3"/>
    <mergeCell ref="AM3:AN3"/>
    <mergeCell ref="AO3:AP3"/>
    <mergeCell ref="AQ3:AR3"/>
    <mergeCell ref="AS3:AT3"/>
    <mergeCell ref="AU3:AV3"/>
    <mergeCell ref="AW3:AX3"/>
    <mergeCell ref="BC3:BD3"/>
    <mergeCell ref="BE3:BF3"/>
    <mergeCell ref="CA3:CB3"/>
    <mergeCell ref="BQ3:BR3"/>
    <mergeCell ref="BS3:BT3"/>
    <mergeCell ref="BU3:BV3"/>
    <mergeCell ref="BG3:BH3"/>
    <mergeCell ref="BI3:BJ3"/>
    <mergeCell ref="CC3:CD3"/>
    <mergeCell ref="CE3:CF3"/>
    <mergeCell ref="CG3:CH3"/>
    <mergeCell ref="Y4:Z4"/>
    <mergeCell ref="AA4:AB4"/>
    <mergeCell ref="BW3:BX3"/>
    <mergeCell ref="BY3:BZ3"/>
    <mergeCell ref="BK3:BL3"/>
    <mergeCell ref="BM3:BN3"/>
    <mergeCell ref="BO3:BP3"/>
    <mergeCell ref="AQ4:AR4"/>
    <mergeCell ref="Q4:R4"/>
    <mergeCell ref="S4:T4"/>
    <mergeCell ref="U4:V4"/>
    <mergeCell ref="W4:X4"/>
    <mergeCell ref="AC4:AD4"/>
    <mergeCell ref="AE4:AF4"/>
    <mergeCell ref="AG4:AH4"/>
    <mergeCell ref="AI4:AJ4"/>
    <mergeCell ref="BG4:BH4"/>
    <mergeCell ref="BA4:BB4"/>
    <mergeCell ref="BC4:BD4"/>
    <mergeCell ref="AW4:AX4"/>
    <mergeCell ref="AY4:AZ4"/>
    <mergeCell ref="AM4:AN4"/>
    <mergeCell ref="AS4:AT4"/>
    <mergeCell ref="AU4:AV4"/>
    <mergeCell ref="BE4:BF4"/>
    <mergeCell ref="AO4:AP4"/>
    <mergeCell ref="BI4:BJ4"/>
    <mergeCell ref="BK4:BL4"/>
    <mergeCell ref="CC4:CD4"/>
    <mergeCell ref="CE4:CF4"/>
    <mergeCell ref="BY4:BZ4"/>
    <mergeCell ref="CA4:CB4"/>
    <mergeCell ref="BQ4:BR4"/>
    <mergeCell ref="BS4:BT4"/>
    <mergeCell ref="BU4:BV4"/>
    <mergeCell ref="BW4:BX4"/>
    <mergeCell ref="AQ5:AR5"/>
    <mergeCell ref="AS5:AT5"/>
    <mergeCell ref="CG4:CH4"/>
    <mergeCell ref="Q5:R5"/>
    <mergeCell ref="S5:T5"/>
    <mergeCell ref="U5:V5"/>
    <mergeCell ref="W5:X5"/>
    <mergeCell ref="Y5:Z5"/>
    <mergeCell ref="BM4:BN4"/>
    <mergeCell ref="BO4:BP4"/>
    <mergeCell ref="AA5:AB5"/>
    <mergeCell ref="AC5:AD5"/>
    <mergeCell ref="AE5:AF5"/>
    <mergeCell ref="AG5:AH5"/>
    <mergeCell ref="AM5:AN5"/>
    <mergeCell ref="AO5:AP5"/>
    <mergeCell ref="AI5:AJ5"/>
    <mergeCell ref="AK5:AL5"/>
    <mergeCell ref="AU5:AV5"/>
    <mergeCell ref="AW5:AX5"/>
    <mergeCell ref="BC5:BD5"/>
    <mergeCell ref="BE5:BF5"/>
    <mergeCell ref="AY5:AZ5"/>
    <mergeCell ref="BA5:BB5"/>
    <mergeCell ref="BG5:BH5"/>
    <mergeCell ref="BI5:BJ5"/>
    <mergeCell ref="CE5:CF5"/>
    <mergeCell ref="CG5:CH5"/>
    <mergeCell ref="CA5:CB5"/>
    <mergeCell ref="CC5:CD5"/>
    <mergeCell ref="BS5:BT5"/>
    <mergeCell ref="BU5:BV5"/>
    <mergeCell ref="BW5:BX5"/>
    <mergeCell ref="BY5:BZ5"/>
    <mergeCell ref="BK5:BL5"/>
    <mergeCell ref="BM5:BN5"/>
    <mergeCell ref="BO5:BP5"/>
    <mergeCell ref="BQ5:BR5"/>
    <mergeCell ref="Q6:R6"/>
    <mergeCell ref="S6:T6"/>
    <mergeCell ref="U6:V6"/>
    <mergeCell ref="W6:X6"/>
    <mergeCell ref="Y6:Z6"/>
    <mergeCell ref="AA6:AB6"/>
    <mergeCell ref="AK6:AL6"/>
    <mergeCell ref="AM6:AN6"/>
    <mergeCell ref="AS6:AT6"/>
    <mergeCell ref="AU6:AV6"/>
    <mergeCell ref="AC6:AD6"/>
    <mergeCell ref="AE6:AF6"/>
    <mergeCell ref="AG6:AH6"/>
    <mergeCell ref="AI6:AJ6"/>
    <mergeCell ref="AO6:AP6"/>
    <mergeCell ref="AQ6:AR6"/>
    <mergeCell ref="AW6:AX6"/>
    <mergeCell ref="AY6:AZ6"/>
    <mergeCell ref="BI6:BJ6"/>
    <mergeCell ref="BK6:BL6"/>
    <mergeCell ref="BE6:BF6"/>
    <mergeCell ref="BG6:BH6"/>
    <mergeCell ref="BA6:BB6"/>
    <mergeCell ref="BC6:BD6"/>
    <mergeCell ref="BQ6:BR6"/>
    <mergeCell ref="BS6:BT6"/>
    <mergeCell ref="BU6:BV6"/>
    <mergeCell ref="BW6:BX6"/>
    <mergeCell ref="CC6:CD6"/>
    <mergeCell ref="CE6:CF6"/>
    <mergeCell ref="BY6:BZ6"/>
    <mergeCell ref="CA6:CB6"/>
    <mergeCell ref="AQ7:AR7"/>
    <mergeCell ref="AS7:AT7"/>
    <mergeCell ref="CG6:CH6"/>
    <mergeCell ref="Q7:R7"/>
    <mergeCell ref="S7:T7"/>
    <mergeCell ref="U7:V7"/>
    <mergeCell ref="W7:X7"/>
    <mergeCell ref="Y7:Z7"/>
    <mergeCell ref="BM6:BN6"/>
    <mergeCell ref="BO6:BP6"/>
    <mergeCell ref="AA7:AB7"/>
    <mergeCell ref="AC7:AD7"/>
    <mergeCell ref="AE7:AF7"/>
    <mergeCell ref="AG7:AH7"/>
    <mergeCell ref="AM7:AN7"/>
    <mergeCell ref="AO7:AP7"/>
    <mergeCell ref="AI7:AJ7"/>
    <mergeCell ref="AK7:AL7"/>
    <mergeCell ref="AU7:AV7"/>
    <mergeCell ref="AW7:AX7"/>
    <mergeCell ref="BC7:BD7"/>
    <mergeCell ref="BE7:BF7"/>
    <mergeCell ref="AY7:AZ7"/>
    <mergeCell ref="BA7:BB7"/>
    <mergeCell ref="BG7:BH7"/>
    <mergeCell ref="BI7:BJ7"/>
    <mergeCell ref="CE7:CF7"/>
    <mergeCell ref="CG7:CH7"/>
    <mergeCell ref="CA7:CB7"/>
    <mergeCell ref="CC7:CD7"/>
    <mergeCell ref="BS7:BT7"/>
    <mergeCell ref="BU7:BV7"/>
    <mergeCell ref="BW7:BX7"/>
    <mergeCell ref="BY7:BZ7"/>
    <mergeCell ref="BK7:BL7"/>
    <mergeCell ref="BM7:BN7"/>
    <mergeCell ref="BO7:BP7"/>
    <mergeCell ref="BQ7:BR7"/>
    <mergeCell ref="Q8:R8"/>
    <mergeCell ref="S8:T8"/>
    <mergeCell ref="U8:V8"/>
    <mergeCell ref="W8:X8"/>
    <mergeCell ref="Y8:Z8"/>
    <mergeCell ref="AA8:AB8"/>
    <mergeCell ref="AK8:AL8"/>
    <mergeCell ref="AM8:AN8"/>
    <mergeCell ref="AS8:AT8"/>
    <mergeCell ref="AU8:AV8"/>
    <mergeCell ref="AC8:AD8"/>
    <mergeCell ref="AE8:AF8"/>
    <mergeCell ref="AG8:AH8"/>
    <mergeCell ref="AI8:AJ8"/>
    <mergeCell ref="AO8:AP8"/>
    <mergeCell ref="AQ8:AR8"/>
    <mergeCell ref="AW8:AX8"/>
    <mergeCell ref="AY8:AZ8"/>
    <mergeCell ref="BI8:BJ8"/>
    <mergeCell ref="BK8:BL8"/>
    <mergeCell ref="BE8:BF8"/>
    <mergeCell ref="BG8:BH8"/>
    <mergeCell ref="BA8:BB8"/>
    <mergeCell ref="BC8:BD8"/>
    <mergeCell ref="BQ8:BR8"/>
    <mergeCell ref="BS8:BT8"/>
    <mergeCell ref="BU8:BV8"/>
    <mergeCell ref="BW8:BX8"/>
    <mergeCell ref="CC8:CD8"/>
    <mergeCell ref="CE8:CF8"/>
    <mergeCell ref="BY8:BZ8"/>
    <mergeCell ref="CA8:CB8"/>
    <mergeCell ref="AQ9:AR9"/>
    <mergeCell ref="AS9:AT9"/>
    <mergeCell ref="CG8:CH8"/>
    <mergeCell ref="Q9:R9"/>
    <mergeCell ref="S9:T9"/>
    <mergeCell ref="U9:V9"/>
    <mergeCell ref="W9:X9"/>
    <mergeCell ref="Y9:Z9"/>
    <mergeCell ref="BM8:BN8"/>
    <mergeCell ref="BO8:BP8"/>
    <mergeCell ref="AA9:AB9"/>
    <mergeCell ref="AC9:AD9"/>
    <mergeCell ref="AE9:AF9"/>
    <mergeCell ref="AG9:AH9"/>
    <mergeCell ref="AM9:AN9"/>
    <mergeCell ref="AO9:AP9"/>
    <mergeCell ref="AI9:AJ9"/>
    <mergeCell ref="AK9:AL9"/>
    <mergeCell ref="AU9:AV9"/>
    <mergeCell ref="AW9:AX9"/>
    <mergeCell ref="BC9:BD9"/>
    <mergeCell ref="BE9:BF9"/>
    <mergeCell ref="AY9:AZ9"/>
    <mergeCell ref="BA9:BB9"/>
    <mergeCell ref="BG9:BH9"/>
    <mergeCell ref="BI9:BJ9"/>
    <mergeCell ref="CE9:CF9"/>
    <mergeCell ref="CG9:CH9"/>
    <mergeCell ref="CA9:CB9"/>
    <mergeCell ref="CC9:CD9"/>
    <mergeCell ref="BS9:BT9"/>
    <mergeCell ref="BU9:BV9"/>
    <mergeCell ref="BW9:BX9"/>
    <mergeCell ref="BY9:BZ9"/>
    <mergeCell ref="BK9:BL9"/>
    <mergeCell ref="BM9:BN9"/>
    <mergeCell ref="BO9:BP9"/>
    <mergeCell ref="BQ9:BR9"/>
    <mergeCell ref="Q10:R10"/>
    <mergeCell ref="S10:T10"/>
    <mergeCell ref="U10:V10"/>
    <mergeCell ref="W10:X10"/>
    <mergeCell ref="Y10:Z10"/>
    <mergeCell ref="AA10:AB10"/>
    <mergeCell ref="AK10:AL10"/>
    <mergeCell ref="AM10:AN10"/>
    <mergeCell ref="AS10:AT10"/>
    <mergeCell ref="AU10:AV10"/>
    <mergeCell ref="AC10:AD10"/>
    <mergeCell ref="AE10:AF10"/>
    <mergeCell ref="AG10:AH10"/>
    <mergeCell ref="AI10:AJ10"/>
    <mergeCell ref="AO10:AP10"/>
    <mergeCell ref="AQ10:AR10"/>
    <mergeCell ref="AW10:AX10"/>
    <mergeCell ref="AY10:AZ10"/>
    <mergeCell ref="BI10:BJ10"/>
    <mergeCell ref="BK10:BL10"/>
    <mergeCell ref="BE10:BF10"/>
    <mergeCell ref="BG10:BH10"/>
    <mergeCell ref="BA10:BB10"/>
    <mergeCell ref="BC10:BD10"/>
    <mergeCell ref="BQ10:BR10"/>
    <mergeCell ref="BS10:BT10"/>
    <mergeCell ref="BU10:BV10"/>
    <mergeCell ref="BW10:BX10"/>
    <mergeCell ref="CC10:CD10"/>
    <mergeCell ref="CE10:CF10"/>
    <mergeCell ref="BY10:BZ10"/>
    <mergeCell ref="CA10:CB10"/>
    <mergeCell ref="CG10:CH10"/>
    <mergeCell ref="Q11:R11"/>
    <mergeCell ref="S11:T11"/>
    <mergeCell ref="U11:V11"/>
    <mergeCell ref="W11:X11"/>
    <mergeCell ref="Y11:Z11"/>
    <mergeCell ref="BM10:BN10"/>
    <mergeCell ref="BO10:BP10"/>
    <mergeCell ref="AI11:AJ11"/>
    <mergeCell ref="AK11:AL11"/>
    <mergeCell ref="AA11:AB11"/>
    <mergeCell ref="AC11:AD11"/>
    <mergeCell ref="AE11:AF11"/>
    <mergeCell ref="AG11:AH11"/>
    <mergeCell ref="AM11:AN11"/>
    <mergeCell ref="AO11:AP11"/>
    <mergeCell ref="CE11:CF11"/>
    <mergeCell ref="CG11:CH11"/>
    <mergeCell ref="BK11:BL11"/>
    <mergeCell ref="BM11:BN11"/>
    <mergeCell ref="BO11:BP11"/>
    <mergeCell ref="BQ11:BR11"/>
    <mergeCell ref="BS11:BT11"/>
    <mergeCell ref="BU11:BV11"/>
    <mergeCell ref="BW11:BX11"/>
    <mergeCell ref="BY11:BZ11"/>
    <mergeCell ref="CA11:CB11"/>
    <mergeCell ref="CC11:CD11"/>
    <mergeCell ref="AU11:AV11"/>
    <mergeCell ref="AW11:AX11"/>
    <mergeCell ref="AY11:AZ11"/>
    <mergeCell ref="BA11:BB11"/>
    <mergeCell ref="BC11:BD11"/>
    <mergeCell ref="BE11:BF11"/>
    <mergeCell ref="BG11:BH11"/>
    <mergeCell ref="BI11:BJ11"/>
    <mergeCell ref="AQ11:AR11"/>
    <mergeCell ref="AS11:AT11"/>
    <mergeCell ref="AW12:AX12"/>
    <mergeCell ref="AY12:AZ12"/>
    <mergeCell ref="BC23:BD23"/>
    <mergeCell ref="BE23:BF23"/>
    <mergeCell ref="AY17:AZ17"/>
    <mergeCell ref="BA17:BB17"/>
    <mergeCell ref="BC17:BD17"/>
    <mergeCell ref="BE17:BF17"/>
    <mergeCell ref="CE23:CF23"/>
    <mergeCell ref="CG23:CH23"/>
    <mergeCell ref="Q24:R24"/>
    <mergeCell ref="S24:T24"/>
    <mergeCell ref="U24:V24"/>
    <mergeCell ref="W24:X24"/>
    <mergeCell ref="Y24:Z24"/>
    <mergeCell ref="AM24:AN24"/>
    <mergeCell ref="AO24:AP24"/>
    <mergeCell ref="BY23:BZ23"/>
    <mergeCell ref="AI23:AJ23"/>
    <mergeCell ref="AK23:AL23"/>
    <mergeCell ref="AM23:AN23"/>
    <mergeCell ref="AO23:AP23"/>
    <mergeCell ref="AQ23:AR23"/>
    <mergeCell ref="AS23:AT23"/>
    <mergeCell ref="AA24:AB24"/>
    <mergeCell ref="AC24:AD24"/>
    <mergeCell ref="AE24:AF24"/>
    <mergeCell ref="AG24:AH24"/>
    <mergeCell ref="AI24:AJ24"/>
    <mergeCell ref="AK24:AL24"/>
    <mergeCell ref="AQ24:AR24"/>
    <mergeCell ref="AS24:AT24"/>
    <mergeCell ref="AU24:AV24"/>
    <mergeCell ref="AW24:AX24"/>
    <mergeCell ref="AY24:AZ24"/>
    <mergeCell ref="BA24:BB24"/>
    <mergeCell ref="BO24:BP24"/>
    <mergeCell ref="BQ24:BR24"/>
    <mergeCell ref="BC24:BD24"/>
    <mergeCell ref="BE24:BF24"/>
    <mergeCell ref="CA24:CB24"/>
    <mergeCell ref="CC24:CD24"/>
    <mergeCell ref="BS24:BT24"/>
    <mergeCell ref="BU24:BV24"/>
    <mergeCell ref="BG24:BH24"/>
    <mergeCell ref="BI24:BJ24"/>
    <mergeCell ref="AG25:AH25"/>
    <mergeCell ref="AI25:AJ25"/>
    <mergeCell ref="CE24:CF24"/>
    <mergeCell ref="CG24:CH24"/>
    <mergeCell ref="Y25:Z25"/>
    <mergeCell ref="AA25:AB25"/>
    <mergeCell ref="BW24:BX24"/>
    <mergeCell ref="BY24:BZ24"/>
    <mergeCell ref="BK24:BL24"/>
    <mergeCell ref="BM24:BN24"/>
    <mergeCell ref="Q25:R25"/>
    <mergeCell ref="S25:T25"/>
    <mergeCell ref="U25:V25"/>
    <mergeCell ref="W25:X25"/>
    <mergeCell ref="AC25:AD25"/>
    <mergeCell ref="AE25:AF25"/>
    <mergeCell ref="AK25:AL25"/>
    <mergeCell ref="AM25:AN25"/>
    <mergeCell ref="AS25:AT25"/>
    <mergeCell ref="AU25:AV25"/>
    <mergeCell ref="AO25:AP25"/>
    <mergeCell ref="AQ25:AR25"/>
    <mergeCell ref="AW25:AX25"/>
    <mergeCell ref="AY25:AZ25"/>
    <mergeCell ref="BI25:BJ25"/>
    <mergeCell ref="BK25:BL25"/>
    <mergeCell ref="BE25:BF25"/>
    <mergeCell ref="BG25:BH25"/>
    <mergeCell ref="BA25:BB25"/>
    <mergeCell ref="BC25:BD25"/>
    <mergeCell ref="BQ25:BR25"/>
    <mergeCell ref="BS25:BT25"/>
    <mergeCell ref="BU25:BV25"/>
    <mergeCell ref="BW25:BX25"/>
    <mergeCell ref="CC25:CD25"/>
    <mergeCell ref="CE25:CF25"/>
    <mergeCell ref="BY25:BZ25"/>
    <mergeCell ref="CA25:CB25"/>
    <mergeCell ref="AQ26:AR26"/>
    <mergeCell ref="AS26:AT26"/>
    <mergeCell ref="CG25:CH25"/>
    <mergeCell ref="Q26:R26"/>
    <mergeCell ref="S26:T26"/>
    <mergeCell ref="U26:V26"/>
    <mergeCell ref="W26:X26"/>
    <mergeCell ref="Y26:Z26"/>
    <mergeCell ref="BM25:BN25"/>
    <mergeCell ref="BO25:BP25"/>
    <mergeCell ref="AA26:AB26"/>
    <mergeCell ref="AC26:AD26"/>
    <mergeCell ref="AE26:AF26"/>
    <mergeCell ref="AG26:AH26"/>
    <mergeCell ref="AM26:AN26"/>
    <mergeCell ref="AO26:AP26"/>
    <mergeCell ref="AI26:AJ26"/>
    <mergeCell ref="AK26:AL26"/>
    <mergeCell ref="AU26:AV26"/>
    <mergeCell ref="AW26:AX26"/>
    <mergeCell ref="BC26:BD26"/>
    <mergeCell ref="BE26:BF26"/>
    <mergeCell ref="AY26:AZ26"/>
    <mergeCell ref="BA26:BB26"/>
    <mergeCell ref="BG26:BH26"/>
    <mergeCell ref="BI26:BJ26"/>
    <mergeCell ref="CE26:CF26"/>
    <mergeCell ref="CG26:CH26"/>
    <mergeCell ref="CA26:CB26"/>
    <mergeCell ref="CC26:CD26"/>
    <mergeCell ref="BS26:BT26"/>
    <mergeCell ref="BU26:BV26"/>
    <mergeCell ref="Y27:Z27"/>
    <mergeCell ref="AA27:AB27"/>
    <mergeCell ref="BW26:BX26"/>
    <mergeCell ref="BY26:BZ26"/>
    <mergeCell ref="BK26:BL26"/>
    <mergeCell ref="BM26:BN26"/>
    <mergeCell ref="BO26:BP26"/>
    <mergeCell ref="BQ26:BR26"/>
    <mergeCell ref="AS27:AT27"/>
    <mergeCell ref="AU27:AV27"/>
    <mergeCell ref="AW27:AX27"/>
    <mergeCell ref="AY27:AZ27"/>
    <mergeCell ref="Q27:R27"/>
    <mergeCell ref="S27:T27"/>
    <mergeCell ref="U27:V27"/>
    <mergeCell ref="W27:X27"/>
    <mergeCell ref="AO27:AP27"/>
    <mergeCell ref="AQ27:AR27"/>
    <mergeCell ref="AC27:AD27"/>
    <mergeCell ref="AE27:AF27"/>
    <mergeCell ref="AC32:AD32"/>
    <mergeCell ref="AE32:AF32"/>
    <mergeCell ref="AG27:AH27"/>
    <mergeCell ref="AI27:AJ27"/>
    <mergeCell ref="AK27:AL27"/>
    <mergeCell ref="AM27:AN27"/>
    <mergeCell ref="AG32:AH32"/>
    <mergeCell ref="AI32:AJ32"/>
    <mergeCell ref="AK32:AL32"/>
    <mergeCell ref="AM32:AN32"/>
    <mergeCell ref="Q32:R32"/>
    <mergeCell ref="S32:T32"/>
    <mergeCell ref="U32:V32"/>
    <mergeCell ref="W32:X32"/>
    <mergeCell ref="Y32:Z32"/>
    <mergeCell ref="AA32:AB32"/>
    <mergeCell ref="AO32:AP32"/>
    <mergeCell ref="AQ32:AR32"/>
    <mergeCell ref="AS32:AT32"/>
    <mergeCell ref="AU32:AV32"/>
    <mergeCell ref="BE32:BF32"/>
    <mergeCell ref="BG32:BH32"/>
    <mergeCell ref="BA32:BB32"/>
    <mergeCell ref="BC32:BD32"/>
    <mergeCell ref="AW32:AX32"/>
    <mergeCell ref="AY32:AZ32"/>
    <mergeCell ref="BI32:BJ32"/>
    <mergeCell ref="BK32:BL32"/>
    <mergeCell ref="CC32:CD32"/>
    <mergeCell ref="CE32:CF32"/>
    <mergeCell ref="BY32:BZ32"/>
    <mergeCell ref="CA32:CB32"/>
    <mergeCell ref="BQ32:BR32"/>
    <mergeCell ref="BS32:BT32"/>
    <mergeCell ref="BU32:BV32"/>
    <mergeCell ref="BW32:BX32"/>
    <mergeCell ref="AQ33:AR33"/>
    <mergeCell ref="AS33:AT33"/>
    <mergeCell ref="CG32:CH32"/>
    <mergeCell ref="Q33:R33"/>
    <mergeCell ref="S33:T33"/>
    <mergeCell ref="U33:V33"/>
    <mergeCell ref="W33:X33"/>
    <mergeCell ref="Y33:Z33"/>
    <mergeCell ref="BM32:BN32"/>
    <mergeCell ref="BO32:BP32"/>
    <mergeCell ref="AA33:AB33"/>
    <mergeCell ref="AC33:AD33"/>
    <mergeCell ref="AE33:AF33"/>
    <mergeCell ref="AG33:AH33"/>
    <mergeCell ref="AM33:AN33"/>
    <mergeCell ref="AO33:AP33"/>
    <mergeCell ref="AI33:AJ33"/>
    <mergeCell ref="AK33:AL33"/>
    <mergeCell ref="AU33:AV33"/>
    <mergeCell ref="AW33:AX33"/>
    <mergeCell ref="BC33:BD33"/>
    <mergeCell ref="BE33:BF33"/>
    <mergeCell ref="AY33:AZ33"/>
    <mergeCell ref="BA33:BB33"/>
    <mergeCell ref="BG33:BH33"/>
    <mergeCell ref="BI33:BJ33"/>
    <mergeCell ref="CE33:CF33"/>
    <mergeCell ref="CG33:CH33"/>
    <mergeCell ref="CA33:CB33"/>
    <mergeCell ref="CC33:CD33"/>
    <mergeCell ref="BS33:BT33"/>
    <mergeCell ref="BU33:BV33"/>
    <mergeCell ref="BW33:BX33"/>
    <mergeCell ref="BY33:BZ33"/>
    <mergeCell ref="BK33:BL33"/>
    <mergeCell ref="BM33:BN33"/>
    <mergeCell ref="BO33:BP33"/>
    <mergeCell ref="BQ33:BR33"/>
    <mergeCell ref="Q34:R34"/>
    <mergeCell ref="S34:T34"/>
    <mergeCell ref="U34:V34"/>
    <mergeCell ref="W34:X34"/>
    <mergeCell ref="Y34:Z34"/>
    <mergeCell ref="AA34:AB34"/>
    <mergeCell ref="AK34:AL34"/>
    <mergeCell ref="AM34:AN34"/>
    <mergeCell ref="AS34:AT34"/>
    <mergeCell ref="AU34:AV34"/>
    <mergeCell ref="AC34:AD34"/>
    <mergeCell ref="AE34:AF34"/>
    <mergeCell ref="AG34:AH34"/>
    <mergeCell ref="AI34:AJ34"/>
    <mergeCell ref="AO34:AP34"/>
    <mergeCell ref="AQ34:AR34"/>
    <mergeCell ref="AW34:AX34"/>
    <mergeCell ref="AY34:AZ34"/>
    <mergeCell ref="BI34:BJ34"/>
    <mergeCell ref="BK34:BL34"/>
    <mergeCell ref="BE34:BF34"/>
    <mergeCell ref="BG34:BH34"/>
    <mergeCell ref="BA34:BB34"/>
    <mergeCell ref="BC34:BD34"/>
    <mergeCell ref="BQ34:BR34"/>
    <mergeCell ref="BS34:BT34"/>
    <mergeCell ref="BU34:BV34"/>
    <mergeCell ref="BW34:BX34"/>
    <mergeCell ref="CC34:CD34"/>
    <mergeCell ref="CE34:CF34"/>
    <mergeCell ref="BY34:BZ34"/>
    <mergeCell ref="CA34:CB34"/>
    <mergeCell ref="AQ35:AR35"/>
    <mergeCell ref="AS35:AT35"/>
    <mergeCell ref="CG34:CH34"/>
    <mergeCell ref="Q35:R35"/>
    <mergeCell ref="S35:T35"/>
    <mergeCell ref="U35:V35"/>
    <mergeCell ref="W35:X35"/>
    <mergeCell ref="Y35:Z35"/>
    <mergeCell ref="BM34:BN34"/>
    <mergeCell ref="BO34:BP34"/>
    <mergeCell ref="AA35:AB35"/>
    <mergeCell ref="AC35:AD35"/>
    <mergeCell ref="AE35:AF35"/>
    <mergeCell ref="AG35:AH35"/>
    <mergeCell ref="AM35:AN35"/>
    <mergeCell ref="AO35:AP35"/>
    <mergeCell ref="AI35:AJ35"/>
    <mergeCell ref="AK35:AL35"/>
    <mergeCell ref="AU35:AV35"/>
    <mergeCell ref="AW35:AX35"/>
    <mergeCell ref="BC35:BD35"/>
    <mergeCell ref="BE35:BF35"/>
    <mergeCell ref="AY35:AZ35"/>
    <mergeCell ref="BA35:BB35"/>
    <mergeCell ref="BG35:BH35"/>
    <mergeCell ref="BI35:BJ35"/>
    <mergeCell ref="CE35:CF35"/>
    <mergeCell ref="CG35:CH35"/>
    <mergeCell ref="CA35:CB35"/>
    <mergeCell ref="CC35:CD35"/>
    <mergeCell ref="BS35:BT35"/>
    <mergeCell ref="BU35:BV35"/>
    <mergeCell ref="BW35:BX35"/>
    <mergeCell ref="BY35:BZ35"/>
    <mergeCell ref="BK35:BL35"/>
    <mergeCell ref="BM35:BN35"/>
    <mergeCell ref="BO35:BP35"/>
    <mergeCell ref="BQ35:BR35"/>
    <mergeCell ref="Q36:R36"/>
    <mergeCell ref="S36:T36"/>
    <mergeCell ref="U36:V36"/>
    <mergeCell ref="W36:X36"/>
    <mergeCell ref="Y36:Z36"/>
    <mergeCell ref="AA36:AB36"/>
    <mergeCell ref="AK36:AL36"/>
    <mergeCell ref="AM36:AN36"/>
    <mergeCell ref="AS36:AT36"/>
    <mergeCell ref="AU36:AV36"/>
    <mergeCell ref="AC36:AD36"/>
    <mergeCell ref="AE36:AF36"/>
    <mergeCell ref="AG36:AH36"/>
    <mergeCell ref="AI36:AJ36"/>
    <mergeCell ref="AO36:AP36"/>
    <mergeCell ref="AQ36:AR36"/>
    <mergeCell ref="AW36:AX36"/>
    <mergeCell ref="AY36:AZ36"/>
    <mergeCell ref="BI36:BJ36"/>
    <mergeCell ref="BK36:BL36"/>
    <mergeCell ref="BE36:BF36"/>
    <mergeCell ref="BG36:BH36"/>
    <mergeCell ref="BA36:BB36"/>
    <mergeCell ref="BC36:BD36"/>
    <mergeCell ref="BQ36:BR36"/>
    <mergeCell ref="BS36:BT36"/>
    <mergeCell ref="BU36:BV36"/>
    <mergeCell ref="BW36:BX36"/>
    <mergeCell ref="CC36:CD36"/>
    <mergeCell ref="CE36:CF36"/>
    <mergeCell ref="BY36:BZ36"/>
    <mergeCell ref="CA36:CB36"/>
    <mergeCell ref="AQ37:AR37"/>
    <mergeCell ref="AS37:AT37"/>
    <mergeCell ref="CG36:CH36"/>
    <mergeCell ref="Q37:R37"/>
    <mergeCell ref="S37:T37"/>
    <mergeCell ref="U37:V37"/>
    <mergeCell ref="W37:X37"/>
    <mergeCell ref="Y37:Z37"/>
    <mergeCell ref="BM36:BN36"/>
    <mergeCell ref="BO36:BP36"/>
    <mergeCell ref="AA37:AB37"/>
    <mergeCell ref="AC37:AD37"/>
    <mergeCell ref="AE37:AF37"/>
    <mergeCell ref="AG37:AH37"/>
    <mergeCell ref="AM37:AN37"/>
    <mergeCell ref="AO37:AP37"/>
    <mergeCell ref="AI37:AJ37"/>
    <mergeCell ref="AK37:AL37"/>
    <mergeCell ref="AU37:AV37"/>
    <mergeCell ref="AW37:AX37"/>
    <mergeCell ref="BC37:BD37"/>
    <mergeCell ref="BE37:BF37"/>
    <mergeCell ref="AY37:AZ37"/>
    <mergeCell ref="BA37:BB37"/>
    <mergeCell ref="BG37:BH37"/>
    <mergeCell ref="BI37:BJ37"/>
    <mergeCell ref="CE37:CF37"/>
    <mergeCell ref="CG37:CH37"/>
    <mergeCell ref="CA37:CB37"/>
    <mergeCell ref="CC37:CD37"/>
    <mergeCell ref="BS37:BT37"/>
    <mergeCell ref="BU37:BV37"/>
    <mergeCell ref="BW37:BX37"/>
    <mergeCell ref="BY37:BZ37"/>
    <mergeCell ref="BK37:BL37"/>
    <mergeCell ref="BM37:BN37"/>
    <mergeCell ref="BO37:BP37"/>
    <mergeCell ref="BQ37:BR37"/>
    <mergeCell ref="Q38:R38"/>
    <mergeCell ref="S38:T38"/>
    <mergeCell ref="U38:V38"/>
    <mergeCell ref="W38:X38"/>
    <mergeCell ref="Y38:Z38"/>
    <mergeCell ref="AA38:AB38"/>
    <mergeCell ref="AK38:AL38"/>
    <mergeCell ref="AM38:AN38"/>
    <mergeCell ref="AS38:AT38"/>
    <mergeCell ref="AU38:AV38"/>
    <mergeCell ref="AC38:AD38"/>
    <mergeCell ref="AE38:AF38"/>
    <mergeCell ref="AG38:AH38"/>
    <mergeCell ref="AI38:AJ38"/>
    <mergeCell ref="AO38:AP38"/>
    <mergeCell ref="AQ38:AR38"/>
    <mergeCell ref="AW38:AX38"/>
    <mergeCell ref="AY38:AZ38"/>
    <mergeCell ref="BI38:BJ38"/>
    <mergeCell ref="BK38:BL38"/>
    <mergeCell ref="BE38:BF38"/>
    <mergeCell ref="BG38:BH38"/>
    <mergeCell ref="BA38:BB38"/>
    <mergeCell ref="BC38:BD38"/>
    <mergeCell ref="BQ38:BR38"/>
    <mergeCell ref="BS38:BT38"/>
    <mergeCell ref="BU38:BV38"/>
    <mergeCell ref="BW38:BX38"/>
    <mergeCell ref="CC38:CD38"/>
    <mergeCell ref="CE38:CF38"/>
    <mergeCell ref="BY38:BZ38"/>
    <mergeCell ref="CA38:CB38"/>
    <mergeCell ref="AS39:AT39"/>
    <mergeCell ref="CG38:CH38"/>
    <mergeCell ref="Q39:R39"/>
    <mergeCell ref="S39:T39"/>
    <mergeCell ref="U39:V39"/>
    <mergeCell ref="W39:X39"/>
    <mergeCell ref="Y39:Z39"/>
    <mergeCell ref="BM38:BN38"/>
    <mergeCell ref="BO38:BP38"/>
    <mergeCell ref="AI39:AJ39"/>
    <mergeCell ref="AA39:AB39"/>
    <mergeCell ref="AC39:AD39"/>
    <mergeCell ref="AE39:AF39"/>
    <mergeCell ref="AG39:AH39"/>
    <mergeCell ref="AM39:AN39"/>
    <mergeCell ref="AO39:AP39"/>
    <mergeCell ref="AK39:AL39"/>
    <mergeCell ref="CC39:CD39"/>
    <mergeCell ref="BS39:BT39"/>
    <mergeCell ref="BU39:BV39"/>
    <mergeCell ref="AU39:AV39"/>
    <mergeCell ref="AW39:AX39"/>
    <mergeCell ref="BC39:BD39"/>
    <mergeCell ref="BE39:BF39"/>
    <mergeCell ref="AY39:AZ39"/>
    <mergeCell ref="BA39:BB39"/>
    <mergeCell ref="AC40:AD40"/>
    <mergeCell ref="AE40:AF40"/>
    <mergeCell ref="BG39:BH39"/>
    <mergeCell ref="BI39:BJ39"/>
    <mergeCell ref="BW39:BX39"/>
    <mergeCell ref="BY39:BZ39"/>
    <mergeCell ref="BK39:BL39"/>
    <mergeCell ref="BM39:BN39"/>
    <mergeCell ref="BO39:BP39"/>
    <mergeCell ref="BQ39:BR39"/>
    <mergeCell ref="Q40:R40"/>
    <mergeCell ref="S40:T40"/>
    <mergeCell ref="U40:V40"/>
    <mergeCell ref="W40:X40"/>
    <mergeCell ref="Y40:Z40"/>
    <mergeCell ref="AA40:AB40"/>
    <mergeCell ref="AG40:AH40"/>
    <mergeCell ref="AI40:AJ40"/>
    <mergeCell ref="AK40:AL40"/>
    <mergeCell ref="AM40:AN40"/>
    <mergeCell ref="AO40:AP40"/>
    <mergeCell ref="AQ40:AR40"/>
    <mergeCell ref="AY40:AZ40"/>
    <mergeCell ref="BM40:BN40"/>
    <mergeCell ref="BO40:BP40"/>
    <mergeCell ref="BU40:BV40"/>
    <mergeCell ref="BW40:BX40"/>
    <mergeCell ref="BG40:BH40"/>
    <mergeCell ref="BI40:BJ40"/>
    <mergeCell ref="BK40:BL40"/>
    <mergeCell ref="BQ40:BR40"/>
    <mergeCell ref="BS40:BT40"/>
    <mergeCell ref="AI41:AJ41"/>
    <mergeCell ref="AK41:AL41"/>
    <mergeCell ref="AM41:AN41"/>
    <mergeCell ref="AO41:AP41"/>
    <mergeCell ref="BY40:BZ40"/>
    <mergeCell ref="CA40:CB40"/>
    <mergeCell ref="BC40:BD40"/>
    <mergeCell ref="BE40:BF40"/>
    <mergeCell ref="BA40:BB40"/>
    <mergeCell ref="AW40:AX40"/>
    <mergeCell ref="BS41:BT41"/>
    <mergeCell ref="BU41:BV41"/>
    <mergeCell ref="BC41:BD41"/>
    <mergeCell ref="BE41:BF41"/>
    <mergeCell ref="Q41:R41"/>
    <mergeCell ref="S41:T41"/>
    <mergeCell ref="U41:V41"/>
    <mergeCell ref="W41:X41"/>
    <mergeCell ref="Y41:Z41"/>
    <mergeCell ref="AU41:AV41"/>
    <mergeCell ref="BE42:BF42"/>
    <mergeCell ref="BO42:BP42"/>
    <mergeCell ref="AA41:AB41"/>
    <mergeCell ref="AC41:AD41"/>
    <mergeCell ref="AE41:AF41"/>
    <mergeCell ref="AG41:AH41"/>
    <mergeCell ref="AC42:AD42"/>
    <mergeCell ref="AE42:AF42"/>
    <mergeCell ref="AQ41:AR41"/>
    <mergeCell ref="AS41:AT41"/>
    <mergeCell ref="AY41:AZ41"/>
    <mergeCell ref="BA41:BB41"/>
    <mergeCell ref="AW42:AX42"/>
    <mergeCell ref="AY42:AZ42"/>
    <mergeCell ref="Q42:R42"/>
    <mergeCell ref="S42:T42"/>
    <mergeCell ref="U42:V42"/>
    <mergeCell ref="W42:X42"/>
    <mergeCell ref="Y42:Z42"/>
    <mergeCell ref="AA42:AB42"/>
    <mergeCell ref="CA41:CB41"/>
    <mergeCell ref="CC41:CD41"/>
    <mergeCell ref="BG41:BH41"/>
    <mergeCell ref="BI41:BJ41"/>
    <mergeCell ref="BK41:BL41"/>
    <mergeCell ref="BM41:BN41"/>
    <mergeCell ref="BW41:BX41"/>
    <mergeCell ref="BY41:BZ41"/>
    <mergeCell ref="BO41:BP41"/>
    <mergeCell ref="BQ41:BR41"/>
    <mergeCell ref="BA42:BB42"/>
    <mergeCell ref="BC42:BD42"/>
    <mergeCell ref="AG42:AH42"/>
    <mergeCell ref="AI42:AJ42"/>
    <mergeCell ref="AO42:AP42"/>
    <mergeCell ref="AQ42:AR42"/>
    <mergeCell ref="AS42:AT42"/>
    <mergeCell ref="AU42:AV42"/>
    <mergeCell ref="AK42:AL42"/>
    <mergeCell ref="AM42:AN42"/>
    <mergeCell ref="BQ27:BR27"/>
    <mergeCell ref="BS27:BT27"/>
    <mergeCell ref="BU27:BV27"/>
    <mergeCell ref="Q45:R45"/>
    <mergeCell ref="S45:T45"/>
    <mergeCell ref="U45:V45"/>
    <mergeCell ref="W45:X45"/>
    <mergeCell ref="Y45:Z45"/>
    <mergeCell ref="BM27:BN27"/>
    <mergeCell ref="BO27:BP27"/>
    <mergeCell ref="AM45:AN45"/>
    <mergeCell ref="AO45:AP45"/>
    <mergeCell ref="BA27:BB27"/>
    <mergeCell ref="BC27:BD27"/>
    <mergeCell ref="BE27:BF27"/>
    <mergeCell ref="BG27:BH27"/>
    <mergeCell ref="AW41:AX41"/>
    <mergeCell ref="AS40:AT40"/>
    <mergeCell ref="AU40:AV40"/>
    <mergeCell ref="AQ39:AR39"/>
    <mergeCell ref="AA45:AB45"/>
    <mergeCell ref="AC45:AD45"/>
    <mergeCell ref="AE45:AF45"/>
    <mergeCell ref="AG45:AH45"/>
    <mergeCell ref="AI45:AJ45"/>
    <mergeCell ref="AK45:AL45"/>
    <mergeCell ref="AQ45:AR45"/>
    <mergeCell ref="AS45:AT45"/>
    <mergeCell ref="AU45:AV45"/>
    <mergeCell ref="AW45:AX45"/>
    <mergeCell ref="AY45:AZ45"/>
    <mergeCell ref="BA45:BB45"/>
    <mergeCell ref="BO45:BP45"/>
    <mergeCell ref="BQ45:BR45"/>
    <mergeCell ref="BC45:BD45"/>
    <mergeCell ref="BE45:BF45"/>
    <mergeCell ref="CA45:CB45"/>
    <mergeCell ref="CC45:CD45"/>
    <mergeCell ref="BS45:BT45"/>
    <mergeCell ref="BU45:BV45"/>
    <mergeCell ref="BG45:BH45"/>
    <mergeCell ref="BI45:BJ45"/>
    <mergeCell ref="AG46:AH46"/>
    <mergeCell ref="AI46:AJ46"/>
    <mergeCell ref="CE45:CF45"/>
    <mergeCell ref="CG45:CH45"/>
    <mergeCell ref="Y46:Z46"/>
    <mergeCell ref="AA46:AB46"/>
    <mergeCell ref="BW45:BX45"/>
    <mergeCell ref="BY45:BZ45"/>
    <mergeCell ref="BK45:BL45"/>
    <mergeCell ref="BM45:BN45"/>
    <mergeCell ref="Q46:R46"/>
    <mergeCell ref="S46:T46"/>
    <mergeCell ref="U46:V46"/>
    <mergeCell ref="W46:X46"/>
    <mergeCell ref="AC46:AD46"/>
    <mergeCell ref="AE46:AF46"/>
    <mergeCell ref="AK46:AL46"/>
    <mergeCell ref="AM46:AN46"/>
    <mergeCell ref="AS46:AT46"/>
    <mergeCell ref="AU46:AV46"/>
    <mergeCell ref="AO46:AP46"/>
    <mergeCell ref="AQ46:AR46"/>
    <mergeCell ref="AW46:AX46"/>
    <mergeCell ref="AY46:AZ46"/>
    <mergeCell ref="BI46:BJ46"/>
    <mergeCell ref="BK46:BL46"/>
    <mergeCell ref="BE46:BF46"/>
    <mergeCell ref="BG46:BH46"/>
    <mergeCell ref="BA46:BB46"/>
    <mergeCell ref="BC46:BD46"/>
    <mergeCell ref="BQ46:BR46"/>
    <mergeCell ref="BS46:BT46"/>
    <mergeCell ref="BU46:BV46"/>
    <mergeCell ref="BW46:BX46"/>
    <mergeCell ref="CC46:CD46"/>
    <mergeCell ref="CE46:CF46"/>
    <mergeCell ref="BY46:BZ46"/>
    <mergeCell ref="CA46:CB46"/>
    <mergeCell ref="AQ47:AR47"/>
    <mergeCell ref="AS47:AT47"/>
    <mergeCell ref="CG46:CH46"/>
    <mergeCell ref="Q47:R47"/>
    <mergeCell ref="S47:T47"/>
    <mergeCell ref="U47:V47"/>
    <mergeCell ref="W47:X47"/>
    <mergeCell ref="Y47:Z47"/>
    <mergeCell ref="BM46:BN46"/>
    <mergeCell ref="BO46:BP46"/>
    <mergeCell ref="AA47:AB47"/>
    <mergeCell ref="AC47:AD47"/>
    <mergeCell ref="AE47:AF47"/>
    <mergeCell ref="AG47:AH47"/>
    <mergeCell ref="AM47:AN47"/>
    <mergeCell ref="AO47:AP47"/>
    <mergeCell ref="AI47:AJ47"/>
    <mergeCell ref="AK47:AL47"/>
    <mergeCell ref="AU47:AV47"/>
    <mergeCell ref="AW47:AX47"/>
    <mergeCell ref="BC47:BD47"/>
    <mergeCell ref="BE47:BF47"/>
    <mergeCell ref="AY47:AZ47"/>
    <mergeCell ref="BA47:BB47"/>
    <mergeCell ref="BG47:BH47"/>
    <mergeCell ref="BI47:BJ47"/>
    <mergeCell ref="CE47:CF47"/>
    <mergeCell ref="CG47:CH47"/>
    <mergeCell ref="CA47:CB47"/>
    <mergeCell ref="CC47:CD47"/>
    <mergeCell ref="BS47:BT47"/>
    <mergeCell ref="BU47:BV47"/>
    <mergeCell ref="BW47:BX47"/>
    <mergeCell ref="BY47:BZ47"/>
    <mergeCell ref="BK47:BL47"/>
    <mergeCell ref="BM47:BN47"/>
    <mergeCell ref="BO47:BP47"/>
    <mergeCell ref="BQ47:BR47"/>
    <mergeCell ref="Q48:R48"/>
    <mergeCell ref="S48:T48"/>
    <mergeCell ref="U48:V48"/>
    <mergeCell ref="W48:X48"/>
    <mergeCell ref="Y48:Z48"/>
    <mergeCell ref="AA48:AB48"/>
    <mergeCell ref="AK48:AL48"/>
    <mergeCell ref="AM48:AN48"/>
    <mergeCell ref="AS48:AT48"/>
    <mergeCell ref="AU48:AV48"/>
    <mergeCell ref="AC48:AD48"/>
    <mergeCell ref="AE48:AF48"/>
    <mergeCell ref="AG48:AH48"/>
    <mergeCell ref="AI48:AJ48"/>
    <mergeCell ref="AO48:AP48"/>
    <mergeCell ref="AQ48:AR48"/>
    <mergeCell ref="AW48:AX48"/>
    <mergeCell ref="AY48:AZ48"/>
    <mergeCell ref="BI48:BJ48"/>
    <mergeCell ref="BK48:BL48"/>
    <mergeCell ref="BE48:BF48"/>
    <mergeCell ref="BG48:BH48"/>
    <mergeCell ref="BA48:BB48"/>
    <mergeCell ref="BC48:BD48"/>
    <mergeCell ref="BQ48:BR48"/>
    <mergeCell ref="BS48:BT48"/>
    <mergeCell ref="BU48:BV48"/>
    <mergeCell ref="BW48:BX48"/>
    <mergeCell ref="CC48:CD48"/>
    <mergeCell ref="CE48:CF48"/>
    <mergeCell ref="BY48:BZ48"/>
    <mergeCell ref="CA48:CB48"/>
    <mergeCell ref="AQ49:AR49"/>
    <mergeCell ref="AS49:AT49"/>
    <mergeCell ref="CG48:CH48"/>
    <mergeCell ref="Q49:R49"/>
    <mergeCell ref="S49:T49"/>
    <mergeCell ref="U49:V49"/>
    <mergeCell ref="W49:X49"/>
    <mergeCell ref="Y49:Z49"/>
    <mergeCell ref="BM48:BN48"/>
    <mergeCell ref="BO48:BP48"/>
    <mergeCell ref="AA49:AB49"/>
    <mergeCell ref="AC49:AD49"/>
    <mergeCell ref="AE49:AF49"/>
    <mergeCell ref="AG49:AH49"/>
    <mergeCell ref="AM49:AN49"/>
    <mergeCell ref="AO49:AP49"/>
    <mergeCell ref="AI49:AJ49"/>
    <mergeCell ref="AK49:AL49"/>
    <mergeCell ref="AU49:AV49"/>
    <mergeCell ref="AW49:AX49"/>
    <mergeCell ref="BC49:BD49"/>
    <mergeCell ref="BE49:BF49"/>
    <mergeCell ref="AY49:AZ49"/>
    <mergeCell ref="BA49:BB49"/>
    <mergeCell ref="BG49:BH49"/>
    <mergeCell ref="BI49:BJ49"/>
    <mergeCell ref="CE49:CF49"/>
    <mergeCell ref="CG49:CH49"/>
    <mergeCell ref="CA49:CB49"/>
    <mergeCell ref="CC49:CD49"/>
    <mergeCell ref="BS49:BT49"/>
    <mergeCell ref="BU49:BV49"/>
    <mergeCell ref="BW49:BX49"/>
    <mergeCell ref="BY49:BZ49"/>
    <mergeCell ref="BK49:BL49"/>
    <mergeCell ref="BM49:BN49"/>
    <mergeCell ref="BO49:BP49"/>
    <mergeCell ref="BQ49:BR49"/>
    <mergeCell ref="Q50:R50"/>
    <mergeCell ref="S50:T50"/>
    <mergeCell ref="U50:V50"/>
    <mergeCell ref="W50:X50"/>
    <mergeCell ref="Y50:Z50"/>
    <mergeCell ref="AA50:AB50"/>
    <mergeCell ref="AK50:AL50"/>
    <mergeCell ref="AM50:AN50"/>
    <mergeCell ref="AS50:AT50"/>
    <mergeCell ref="AU50:AV50"/>
    <mergeCell ref="AC50:AD50"/>
    <mergeCell ref="AE50:AF50"/>
    <mergeCell ref="AG50:AH50"/>
    <mergeCell ref="AI50:AJ50"/>
    <mergeCell ref="AO50:AP50"/>
    <mergeCell ref="AQ50:AR50"/>
    <mergeCell ref="AW50:AX50"/>
    <mergeCell ref="AY50:AZ50"/>
    <mergeCell ref="BI50:BJ50"/>
    <mergeCell ref="BK50:BL50"/>
    <mergeCell ref="BE50:BF50"/>
    <mergeCell ref="BG50:BH50"/>
    <mergeCell ref="BA50:BB50"/>
    <mergeCell ref="BC50:BD50"/>
    <mergeCell ref="BQ50:BR50"/>
    <mergeCell ref="BS50:BT50"/>
    <mergeCell ref="BU50:BV50"/>
    <mergeCell ref="BW50:BX50"/>
    <mergeCell ref="CC50:CD50"/>
    <mergeCell ref="CE50:CF50"/>
    <mergeCell ref="BY50:BZ50"/>
    <mergeCell ref="CA50:CB50"/>
    <mergeCell ref="AQ51:AR51"/>
    <mergeCell ref="AS51:AT51"/>
    <mergeCell ref="CG50:CH50"/>
    <mergeCell ref="Q51:R51"/>
    <mergeCell ref="S51:T51"/>
    <mergeCell ref="U51:V51"/>
    <mergeCell ref="W51:X51"/>
    <mergeCell ref="Y51:Z51"/>
    <mergeCell ref="BM50:BN50"/>
    <mergeCell ref="BO50:BP50"/>
    <mergeCell ref="AA51:AB51"/>
    <mergeCell ref="AC51:AD51"/>
    <mergeCell ref="AE51:AF51"/>
    <mergeCell ref="AG51:AH51"/>
    <mergeCell ref="AM51:AN51"/>
    <mergeCell ref="AO51:AP51"/>
    <mergeCell ref="AI51:AJ51"/>
    <mergeCell ref="AK51:AL51"/>
    <mergeCell ref="AU51:AV51"/>
    <mergeCell ref="AW51:AX51"/>
    <mergeCell ref="BC51:BD51"/>
    <mergeCell ref="BE51:BF51"/>
    <mergeCell ref="AY51:AZ51"/>
    <mergeCell ref="BA51:BB51"/>
    <mergeCell ref="BG51:BH51"/>
    <mergeCell ref="BI51:BJ51"/>
    <mergeCell ref="CE51:CF51"/>
    <mergeCell ref="CG51:CH51"/>
    <mergeCell ref="CA51:CB51"/>
    <mergeCell ref="CC51:CD51"/>
    <mergeCell ref="BS51:BT51"/>
    <mergeCell ref="BU51:BV51"/>
    <mergeCell ref="BW51:BX51"/>
    <mergeCell ref="BY51:BZ51"/>
    <mergeCell ref="BK51:BL51"/>
    <mergeCell ref="BM51:BN51"/>
    <mergeCell ref="BO51:BP51"/>
    <mergeCell ref="BQ51:BR51"/>
    <mergeCell ref="Q52:R52"/>
    <mergeCell ref="S52:T52"/>
    <mergeCell ref="U52:V52"/>
    <mergeCell ref="W52:X52"/>
    <mergeCell ref="Y52:Z52"/>
    <mergeCell ref="AA52:AB52"/>
    <mergeCell ref="AK52:AL52"/>
    <mergeCell ref="AM52:AN52"/>
    <mergeCell ref="AS52:AT52"/>
    <mergeCell ref="AU52:AV52"/>
    <mergeCell ref="AC52:AD52"/>
    <mergeCell ref="AE52:AF52"/>
    <mergeCell ref="AG52:AH52"/>
    <mergeCell ref="AI52:AJ52"/>
    <mergeCell ref="AO52:AP52"/>
    <mergeCell ref="AQ52:AR52"/>
    <mergeCell ref="AW52:AX52"/>
    <mergeCell ref="AY52:AZ52"/>
    <mergeCell ref="BI52:BJ52"/>
    <mergeCell ref="BK52:BL52"/>
    <mergeCell ref="BE52:BF52"/>
    <mergeCell ref="BG52:BH52"/>
    <mergeCell ref="BA52:BB52"/>
    <mergeCell ref="BC52:BD52"/>
    <mergeCell ref="BS52:BT52"/>
    <mergeCell ref="BU52:BV52"/>
    <mergeCell ref="BW52:BX52"/>
    <mergeCell ref="CC52:CD52"/>
    <mergeCell ref="CE52:CF52"/>
    <mergeCell ref="BY52:BZ52"/>
    <mergeCell ref="CA52:CB52"/>
    <mergeCell ref="AQ53:AR53"/>
    <mergeCell ref="AS53:AT53"/>
    <mergeCell ref="CG52:CH52"/>
    <mergeCell ref="Q53:R53"/>
    <mergeCell ref="S53:T53"/>
    <mergeCell ref="U53:V53"/>
    <mergeCell ref="W53:X53"/>
    <mergeCell ref="Y53:Z53"/>
    <mergeCell ref="BM52:BN52"/>
    <mergeCell ref="BO52:BP52"/>
    <mergeCell ref="AA53:AB53"/>
    <mergeCell ref="AC53:AD53"/>
    <mergeCell ref="AE53:AF53"/>
    <mergeCell ref="AG53:AH53"/>
    <mergeCell ref="AM53:AN53"/>
    <mergeCell ref="AO53:AP53"/>
    <mergeCell ref="AI53:AJ53"/>
    <mergeCell ref="AK53:AL53"/>
    <mergeCell ref="Q54:R54"/>
    <mergeCell ref="S54:T54"/>
    <mergeCell ref="U54:V54"/>
    <mergeCell ref="W54:X54"/>
    <mergeCell ref="BC53:BD53"/>
    <mergeCell ref="BE53:BF53"/>
    <mergeCell ref="AU53:AV53"/>
    <mergeCell ref="AW53:AX53"/>
    <mergeCell ref="AY53:AZ53"/>
    <mergeCell ref="BA53:BB53"/>
    <mergeCell ref="Y54:Z54"/>
    <mergeCell ref="AA54:AB54"/>
    <mergeCell ref="BW53:BX53"/>
    <mergeCell ref="BY53:BZ53"/>
    <mergeCell ref="AW54:AX54"/>
    <mergeCell ref="AY54:AZ54"/>
    <mergeCell ref="AC54:AD54"/>
    <mergeCell ref="AE54:AF54"/>
    <mergeCell ref="BS53:BT53"/>
    <mergeCell ref="BU53:BV53"/>
    <mergeCell ref="AG54:AH54"/>
    <mergeCell ref="AI54:AJ54"/>
    <mergeCell ref="AK54:AL54"/>
    <mergeCell ref="AM54:AN54"/>
    <mergeCell ref="CE53:CF53"/>
    <mergeCell ref="CG53:CH53"/>
    <mergeCell ref="CA53:CB53"/>
    <mergeCell ref="CC53:CD53"/>
    <mergeCell ref="BG53:BH53"/>
    <mergeCell ref="BI53:BJ53"/>
    <mergeCell ref="AO54:AP54"/>
    <mergeCell ref="AQ54:AR54"/>
    <mergeCell ref="BA54:BB54"/>
    <mergeCell ref="BC54:BD54"/>
    <mergeCell ref="BE54:BF54"/>
    <mergeCell ref="BG54:BH54"/>
    <mergeCell ref="AU54:AV54"/>
    <mergeCell ref="CG54:CH54"/>
    <mergeCell ref="Q55:R55"/>
    <mergeCell ref="S55:T55"/>
    <mergeCell ref="U55:V55"/>
    <mergeCell ref="W55:X55"/>
    <mergeCell ref="Y55:Z55"/>
    <mergeCell ref="CE54:CF54"/>
    <mergeCell ref="AS54:AT54"/>
    <mergeCell ref="BM54:BN54"/>
    <mergeCell ref="BO54:BP54"/>
    <mergeCell ref="BU54:BV54"/>
    <mergeCell ref="BW54:BX54"/>
    <mergeCell ref="AM55:AN55"/>
    <mergeCell ref="AO55:AP55"/>
    <mergeCell ref="BY54:BZ54"/>
    <mergeCell ref="BI54:BJ54"/>
    <mergeCell ref="BK54:BL54"/>
    <mergeCell ref="BQ54:BR54"/>
    <mergeCell ref="BS54:BT54"/>
    <mergeCell ref="AU55:AV55"/>
    <mergeCell ref="BA55:BB55"/>
    <mergeCell ref="BC55:BD55"/>
    <mergeCell ref="BM55:BN55"/>
    <mergeCell ref="AI60:AJ60"/>
    <mergeCell ref="AK60:AL60"/>
    <mergeCell ref="AK55:AL55"/>
    <mergeCell ref="AM60:AN60"/>
    <mergeCell ref="AO60:AP60"/>
    <mergeCell ref="AQ60:AR60"/>
    <mergeCell ref="AS60:AT60"/>
    <mergeCell ref="AA55:AB55"/>
    <mergeCell ref="AC55:AD55"/>
    <mergeCell ref="AE55:AF55"/>
    <mergeCell ref="AG55:AH55"/>
    <mergeCell ref="AW55:AX55"/>
    <mergeCell ref="Q60:R60"/>
    <mergeCell ref="S60:T60"/>
    <mergeCell ref="U60:V60"/>
    <mergeCell ref="W60:X60"/>
    <mergeCell ref="AI55:AJ55"/>
    <mergeCell ref="Y60:Z60"/>
    <mergeCell ref="BQ42:BR42"/>
    <mergeCell ref="AQ55:AR55"/>
    <mergeCell ref="AS55:AT55"/>
    <mergeCell ref="BO55:BP55"/>
    <mergeCell ref="BQ55:BR55"/>
    <mergeCell ref="AA60:AB60"/>
    <mergeCell ref="AC60:AD60"/>
    <mergeCell ref="AE60:AF60"/>
    <mergeCell ref="AG60:AH60"/>
    <mergeCell ref="CC54:CD54"/>
    <mergeCell ref="BO53:BP53"/>
    <mergeCell ref="BQ53:BR53"/>
    <mergeCell ref="BM42:BN42"/>
    <mergeCell ref="AY55:AZ55"/>
    <mergeCell ref="CE41:CF41"/>
    <mergeCell ref="CA54:CB54"/>
    <mergeCell ref="BK53:BL53"/>
    <mergeCell ref="BM53:BN53"/>
    <mergeCell ref="BQ52:BR52"/>
    <mergeCell ref="CG41:CH41"/>
    <mergeCell ref="CE39:CF39"/>
    <mergeCell ref="CG39:CH39"/>
    <mergeCell ref="CC42:CD42"/>
    <mergeCell ref="CA42:CB42"/>
    <mergeCell ref="CC40:CD40"/>
    <mergeCell ref="CE40:CF40"/>
    <mergeCell ref="CG40:CH40"/>
    <mergeCell ref="CA39:CB39"/>
    <mergeCell ref="CG42:CH42"/>
    <mergeCell ref="CA27:CB27"/>
    <mergeCell ref="CC27:CD27"/>
    <mergeCell ref="CE27:CF27"/>
    <mergeCell ref="CG27:CH27"/>
    <mergeCell ref="CE42:CF42"/>
    <mergeCell ref="BG60:BH60"/>
    <mergeCell ref="BI60:BJ60"/>
    <mergeCell ref="BS60:BT60"/>
    <mergeCell ref="BU60:BV60"/>
    <mergeCell ref="CA60:CB60"/>
    <mergeCell ref="AU60:AV60"/>
    <mergeCell ref="AW60:AX60"/>
    <mergeCell ref="AY60:AZ60"/>
    <mergeCell ref="BA60:BB60"/>
    <mergeCell ref="CC60:CD60"/>
    <mergeCell ref="CE60:CF60"/>
    <mergeCell ref="BQ60:BR60"/>
    <mergeCell ref="CG60:CH60"/>
    <mergeCell ref="AC61:AD61"/>
    <mergeCell ref="AE61:AF61"/>
    <mergeCell ref="BC60:BD60"/>
    <mergeCell ref="BE60:BF60"/>
    <mergeCell ref="BW60:BX60"/>
    <mergeCell ref="BY60:BZ60"/>
    <mergeCell ref="BK60:BL60"/>
    <mergeCell ref="BM60:BN60"/>
    <mergeCell ref="BO60:BP60"/>
    <mergeCell ref="Q61:R61"/>
    <mergeCell ref="S61:T61"/>
    <mergeCell ref="U61:V61"/>
    <mergeCell ref="W61:X61"/>
    <mergeCell ref="Y61:Z61"/>
    <mergeCell ref="AA61:AB61"/>
    <mergeCell ref="AG61:AH61"/>
    <mergeCell ref="AI61:AJ61"/>
    <mergeCell ref="AK61:AL61"/>
    <mergeCell ref="AM61:AN61"/>
    <mergeCell ref="AO61:AP61"/>
    <mergeCell ref="AQ61:AR61"/>
    <mergeCell ref="AS61:AT61"/>
    <mergeCell ref="AU61:AV61"/>
    <mergeCell ref="BE61:BF61"/>
    <mergeCell ref="BG61:BH61"/>
    <mergeCell ref="BA61:BB61"/>
    <mergeCell ref="BC61:BD61"/>
    <mergeCell ref="AW61:AX61"/>
    <mergeCell ref="AY61:AZ61"/>
    <mergeCell ref="BI61:BJ61"/>
    <mergeCell ref="BK61:BL61"/>
    <mergeCell ref="CC61:CD61"/>
    <mergeCell ref="CE61:CF61"/>
    <mergeCell ref="BY61:BZ61"/>
    <mergeCell ref="CA61:CB61"/>
    <mergeCell ref="BQ61:BR61"/>
    <mergeCell ref="BS61:BT61"/>
    <mergeCell ref="BU61:BV61"/>
    <mergeCell ref="BW61:BX61"/>
    <mergeCell ref="AQ62:AR62"/>
    <mergeCell ref="AS62:AT62"/>
    <mergeCell ref="CG61:CH61"/>
    <mergeCell ref="Q62:R62"/>
    <mergeCell ref="S62:T62"/>
    <mergeCell ref="U62:V62"/>
    <mergeCell ref="W62:X62"/>
    <mergeCell ref="Y62:Z62"/>
    <mergeCell ref="BM61:BN61"/>
    <mergeCell ref="BO61:BP61"/>
    <mergeCell ref="AA62:AB62"/>
    <mergeCell ref="AC62:AD62"/>
    <mergeCell ref="AE62:AF62"/>
    <mergeCell ref="AG62:AH62"/>
    <mergeCell ref="AM62:AN62"/>
    <mergeCell ref="AO62:AP62"/>
    <mergeCell ref="AI62:AJ62"/>
    <mergeCell ref="AK62:AL62"/>
    <mergeCell ref="AU62:AV62"/>
    <mergeCell ref="AW62:AX62"/>
    <mergeCell ref="BC62:BD62"/>
    <mergeCell ref="BE62:BF62"/>
    <mergeCell ref="AY62:AZ62"/>
    <mergeCell ref="BA62:BB62"/>
    <mergeCell ref="BG62:BH62"/>
    <mergeCell ref="BI62:BJ62"/>
    <mergeCell ref="CE62:CF62"/>
    <mergeCell ref="CG62:CH62"/>
    <mergeCell ref="CA62:CB62"/>
    <mergeCell ref="CC62:CD62"/>
    <mergeCell ref="BS62:BT62"/>
    <mergeCell ref="BU62:BV62"/>
    <mergeCell ref="BW62:BX62"/>
    <mergeCell ref="BY62:BZ62"/>
    <mergeCell ref="BK62:BL62"/>
    <mergeCell ref="BM62:BN62"/>
    <mergeCell ref="BO62:BP62"/>
    <mergeCell ref="BQ62:BR62"/>
    <mergeCell ref="Q63:R63"/>
    <mergeCell ref="S63:T63"/>
    <mergeCell ref="U63:V63"/>
    <mergeCell ref="W63:X63"/>
    <mergeCell ref="Y63:Z63"/>
    <mergeCell ref="AA63:AB63"/>
    <mergeCell ref="AK63:AL63"/>
    <mergeCell ref="AM63:AN63"/>
    <mergeCell ref="AS63:AT63"/>
    <mergeCell ref="AU63:AV63"/>
    <mergeCell ref="AC63:AD63"/>
    <mergeCell ref="AE63:AF63"/>
    <mergeCell ref="AG63:AH63"/>
    <mergeCell ref="AI63:AJ63"/>
    <mergeCell ref="AO63:AP63"/>
    <mergeCell ref="AQ63:AR63"/>
    <mergeCell ref="AW63:AX63"/>
    <mergeCell ref="AY63:AZ63"/>
    <mergeCell ref="BI63:BJ63"/>
    <mergeCell ref="BK63:BL63"/>
    <mergeCell ref="BE63:BF63"/>
    <mergeCell ref="BG63:BH63"/>
    <mergeCell ref="BA63:BB63"/>
    <mergeCell ref="BC63:BD63"/>
    <mergeCell ref="BQ63:BR63"/>
    <mergeCell ref="BS63:BT63"/>
    <mergeCell ref="BU63:BV63"/>
    <mergeCell ref="BW63:BX63"/>
    <mergeCell ref="CC63:CD63"/>
    <mergeCell ref="CE63:CF63"/>
    <mergeCell ref="BY63:BZ63"/>
    <mergeCell ref="CA63:CB63"/>
    <mergeCell ref="AQ64:AR64"/>
    <mergeCell ref="AS64:AT64"/>
    <mergeCell ref="CG63:CH63"/>
    <mergeCell ref="Q64:R64"/>
    <mergeCell ref="S64:T64"/>
    <mergeCell ref="U64:V64"/>
    <mergeCell ref="W64:X64"/>
    <mergeCell ref="Y64:Z64"/>
    <mergeCell ref="BM63:BN63"/>
    <mergeCell ref="BO63:BP63"/>
    <mergeCell ref="AA64:AB64"/>
    <mergeCell ref="AC64:AD64"/>
    <mergeCell ref="AE64:AF64"/>
    <mergeCell ref="AG64:AH64"/>
    <mergeCell ref="AM64:AN64"/>
    <mergeCell ref="AO64:AP64"/>
    <mergeCell ref="AI64:AJ64"/>
    <mergeCell ref="AK64:AL64"/>
    <mergeCell ref="AU64:AV64"/>
    <mergeCell ref="AW64:AX64"/>
    <mergeCell ref="BC64:BD64"/>
    <mergeCell ref="BE64:BF64"/>
    <mergeCell ref="AY64:AZ64"/>
    <mergeCell ref="BA64:BB64"/>
    <mergeCell ref="BG64:BH64"/>
    <mergeCell ref="BI64:BJ64"/>
    <mergeCell ref="CE64:CF64"/>
    <mergeCell ref="CG64:CH64"/>
    <mergeCell ref="CA64:CB64"/>
    <mergeCell ref="CC64:CD64"/>
    <mergeCell ref="BS64:BT64"/>
    <mergeCell ref="BU64:BV64"/>
    <mergeCell ref="BW64:BX64"/>
    <mergeCell ref="BY64:BZ64"/>
    <mergeCell ref="BK64:BL64"/>
    <mergeCell ref="BM64:BN64"/>
    <mergeCell ref="BO64:BP64"/>
    <mergeCell ref="BQ64:BR64"/>
    <mergeCell ref="Q65:R65"/>
    <mergeCell ref="S65:T65"/>
    <mergeCell ref="U65:V65"/>
    <mergeCell ref="W65:X65"/>
    <mergeCell ref="Y65:Z65"/>
    <mergeCell ref="AA65:AB65"/>
    <mergeCell ref="AK65:AL65"/>
    <mergeCell ref="AM65:AN65"/>
    <mergeCell ref="AS65:AT65"/>
    <mergeCell ref="AU65:AV65"/>
    <mergeCell ref="AC65:AD65"/>
    <mergeCell ref="AE65:AF65"/>
    <mergeCell ref="AG65:AH65"/>
    <mergeCell ref="AI65:AJ65"/>
    <mergeCell ref="AO65:AP65"/>
    <mergeCell ref="AQ65:AR65"/>
    <mergeCell ref="AW65:AX65"/>
    <mergeCell ref="AY65:AZ65"/>
    <mergeCell ref="BI65:BJ65"/>
    <mergeCell ref="BK65:BL65"/>
    <mergeCell ref="BE65:BF65"/>
    <mergeCell ref="BG65:BH65"/>
    <mergeCell ref="BA65:BB65"/>
    <mergeCell ref="BC65:BD65"/>
    <mergeCell ref="BQ65:BR65"/>
    <mergeCell ref="BS65:BT65"/>
    <mergeCell ref="BU65:BV65"/>
    <mergeCell ref="BW65:BX65"/>
    <mergeCell ref="CC65:CD65"/>
    <mergeCell ref="CE65:CF65"/>
    <mergeCell ref="BY65:BZ65"/>
    <mergeCell ref="CA65:CB65"/>
    <mergeCell ref="AQ66:AR66"/>
    <mergeCell ref="AS66:AT66"/>
    <mergeCell ref="CG65:CH65"/>
    <mergeCell ref="Q66:R66"/>
    <mergeCell ref="S66:T66"/>
    <mergeCell ref="U66:V66"/>
    <mergeCell ref="W66:X66"/>
    <mergeCell ref="Y66:Z66"/>
    <mergeCell ref="BM65:BN65"/>
    <mergeCell ref="BO65:BP65"/>
    <mergeCell ref="AA66:AB66"/>
    <mergeCell ref="AC66:AD66"/>
    <mergeCell ref="AE66:AF66"/>
    <mergeCell ref="AG66:AH66"/>
    <mergeCell ref="AM66:AN66"/>
    <mergeCell ref="AO66:AP66"/>
    <mergeCell ref="AI66:AJ66"/>
    <mergeCell ref="AK66:AL66"/>
    <mergeCell ref="AU66:AV66"/>
    <mergeCell ref="AW66:AX66"/>
    <mergeCell ref="BC66:BD66"/>
    <mergeCell ref="BE66:BF66"/>
    <mergeCell ref="AY66:AZ66"/>
    <mergeCell ref="BA66:BB66"/>
    <mergeCell ref="BG66:BH66"/>
    <mergeCell ref="BI66:BJ66"/>
    <mergeCell ref="CE66:CF66"/>
    <mergeCell ref="CG66:CH66"/>
    <mergeCell ref="CA66:CB66"/>
    <mergeCell ref="CC66:CD66"/>
    <mergeCell ref="BS66:BT66"/>
    <mergeCell ref="BU66:BV66"/>
    <mergeCell ref="BW66:BX66"/>
    <mergeCell ref="BY66:BZ66"/>
    <mergeCell ref="BK66:BL66"/>
    <mergeCell ref="BM66:BN66"/>
    <mergeCell ref="BO66:BP66"/>
    <mergeCell ref="BQ66:BR66"/>
    <mergeCell ref="Q67:R67"/>
    <mergeCell ref="S67:T67"/>
    <mergeCell ref="U67:V67"/>
    <mergeCell ref="W67:X67"/>
    <mergeCell ref="Y67:Z67"/>
    <mergeCell ref="AA67:AB67"/>
    <mergeCell ref="AK67:AL67"/>
    <mergeCell ref="AM67:AN67"/>
    <mergeCell ref="AS67:AT67"/>
    <mergeCell ref="AU67:AV67"/>
    <mergeCell ref="AC67:AD67"/>
    <mergeCell ref="AE67:AF67"/>
    <mergeCell ref="AG67:AH67"/>
    <mergeCell ref="AI67:AJ67"/>
    <mergeCell ref="AO67:AP67"/>
    <mergeCell ref="AQ67:AR67"/>
    <mergeCell ref="AW67:AX67"/>
    <mergeCell ref="AY67:AZ67"/>
    <mergeCell ref="BI67:BJ67"/>
    <mergeCell ref="BK67:BL67"/>
    <mergeCell ref="BE67:BF67"/>
    <mergeCell ref="BG67:BH67"/>
    <mergeCell ref="BA67:BB67"/>
    <mergeCell ref="BC67:BD67"/>
    <mergeCell ref="BQ67:BR67"/>
    <mergeCell ref="BS67:BT67"/>
    <mergeCell ref="BU67:BV67"/>
    <mergeCell ref="BW67:BX67"/>
    <mergeCell ref="CC67:CD67"/>
    <mergeCell ref="CE67:CF67"/>
    <mergeCell ref="BY67:BZ67"/>
    <mergeCell ref="CA67:CB67"/>
    <mergeCell ref="AQ68:AR68"/>
    <mergeCell ref="AS68:AT68"/>
    <mergeCell ref="CG67:CH67"/>
    <mergeCell ref="Q68:R68"/>
    <mergeCell ref="S68:T68"/>
    <mergeCell ref="U68:V68"/>
    <mergeCell ref="W68:X68"/>
    <mergeCell ref="Y68:Z68"/>
    <mergeCell ref="BM67:BN67"/>
    <mergeCell ref="BO67:BP67"/>
    <mergeCell ref="AA68:AB68"/>
    <mergeCell ref="AC68:AD68"/>
    <mergeCell ref="AE68:AF68"/>
    <mergeCell ref="AG68:AH68"/>
    <mergeCell ref="AM68:AN68"/>
    <mergeCell ref="AO68:AP68"/>
    <mergeCell ref="AI68:AJ68"/>
    <mergeCell ref="AK68:AL68"/>
    <mergeCell ref="AU68:AV68"/>
    <mergeCell ref="AW68:AX68"/>
    <mergeCell ref="BC68:BD68"/>
    <mergeCell ref="BE68:BF68"/>
    <mergeCell ref="AY68:AZ68"/>
    <mergeCell ref="BA68:BB68"/>
    <mergeCell ref="BG68:BH68"/>
    <mergeCell ref="BI68:BJ68"/>
    <mergeCell ref="CE68:CF68"/>
    <mergeCell ref="CG68:CH68"/>
    <mergeCell ref="CA68:CB68"/>
    <mergeCell ref="CC68:CD68"/>
    <mergeCell ref="BS68:BT68"/>
    <mergeCell ref="BU68:BV68"/>
    <mergeCell ref="BW68:BX68"/>
    <mergeCell ref="BY68:BZ68"/>
    <mergeCell ref="BK68:BL68"/>
    <mergeCell ref="BM68:BN68"/>
    <mergeCell ref="BO68:BP68"/>
    <mergeCell ref="BQ68:BR68"/>
    <mergeCell ref="Q69:R69"/>
    <mergeCell ref="S69:T69"/>
    <mergeCell ref="U69:V69"/>
    <mergeCell ref="W69:X69"/>
    <mergeCell ref="Y69:Z69"/>
    <mergeCell ref="AA69:AB69"/>
    <mergeCell ref="AK69:AL69"/>
    <mergeCell ref="AM69:AN69"/>
    <mergeCell ref="AS69:AT69"/>
    <mergeCell ref="AU69:AV69"/>
    <mergeCell ref="AC69:AD69"/>
    <mergeCell ref="AE69:AF69"/>
    <mergeCell ref="AG69:AH69"/>
    <mergeCell ref="AI69:AJ69"/>
    <mergeCell ref="AO69:AP69"/>
    <mergeCell ref="AQ69:AR69"/>
    <mergeCell ref="AW69:AX69"/>
    <mergeCell ref="AY69:AZ69"/>
    <mergeCell ref="BI69:BJ69"/>
    <mergeCell ref="BK69:BL69"/>
    <mergeCell ref="BE69:BF69"/>
    <mergeCell ref="BG69:BH69"/>
    <mergeCell ref="BA69:BB69"/>
    <mergeCell ref="BC69:BD69"/>
    <mergeCell ref="BQ69:BR69"/>
    <mergeCell ref="BS69:BT69"/>
    <mergeCell ref="BU69:BV69"/>
    <mergeCell ref="BW69:BX69"/>
    <mergeCell ref="CC69:CD69"/>
    <mergeCell ref="CE69:CF69"/>
    <mergeCell ref="BY69:BZ69"/>
    <mergeCell ref="CA69:CB69"/>
    <mergeCell ref="AQ70:AR70"/>
    <mergeCell ref="AS70:AT70"/>
    <mergeCell ref="CG69:CH69"/>
    <mergeCell ref="Q70:R70"/>
    <mergeCell ref="S70:T70"/>
    <mergeCell ref="U70:V70"/>
    <mergeCell ref="W70:X70"/>
    <mergeCell ref="Y70:Z70"/>
    <mergeCell ref="BM69:BN69"/>
    <mergeCell ref="BO69:BP69"/>
    <mergeCell ref="AA70:AB70"/>
    <mergeCell ref="AC70:AD70"/>
    <mergeCell ref="AE70:AF70"/>
    <mergeCell ref="AG70:AH70"/>
    <mergeCell ref="AM70:AN70"/>
    <mergeCell ref="AO70:AP70"/>
    <mergeCell ref="AI70:AJ70"/>
    <mergeCell ref="AK70:AL70"/>
    <mergeCell ref="AU70:AV70"/>
    <mergeCell ref="AW70:AX70"/>
    <mergeCell ref="BC70:BD70"/>
    <mergeCell ref="BM70:BN70"/>
    <mergeCell ref="BO70:BP70"/>
    <mergeCell ref="BQ70:BR70"/>
    <mergeCell ref="AY70:AZ70"/>
    <mergeCell ref="BA70:BB7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A4</dc:creator>
  <cp:keywords/>
  <dc:description/>
  <cp:lastModifiedBy>User</cp:lastModifiedBy>
  <cp:lastPrinted>2016-11-26T10:43:37Z</cp:lastPrinted>
  <dcterms:created xsi:type="dcterms:W3CDTF">2012-11-18T10:24:25Z</dcterms:created>
  <dcterms:modified xsi:type="dcterms:W3CDTF">2016-11-30T21:39:30Z</dcterms:modified>
  <cp:category/>
  <cp:version/>
  <cp:contentType/>
  <cp:contentStatus/>
</cp:coreProperties>
</file>